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7545" windowHeight="4785" tabRatio="595" activeTab="5"/>
  </bookViews>
  <sheets>
    <sheet name="K.Phi" sheetId="1" r:id="rId1"/>
    <sheet name="Luu" sheetId="2" state="hidden" r:id="rId2"/>
    <sheet name="Gao" sheetId="3" r:id="rId3"/>
    <sheet name="Giong-2020" sheetId="4" r:id="rId4"/>
    <sheet name="HC. TW" sheetId="5" r:id="rId5"/>
    <sheet name="HC.DP" sheetId="6" r:id="rId6"/>
    <sheet name="Sheet1" sheetId="7" state="hidden" r:id="rId7"/>
    <sheet name="D.sinh" sheetId="8" state="hidden" r:id="rId8"/>
    <sheet name="Tong hop" sheetId="9" state="hidden" r:id="rId9"/>
  </sheets>
  <definedNames>
    <definedName name="_xlnm.Print_Area" localSheetId="2">'Gao'!$A$2:$G$14</definedName>
    <definedName name="_xlnm.Print_Area" localSheetId="3">'Giong-2020'!$A$2:$L$12</definedName>
    <definedName name="_xlnm.Print_Area" localSheetId="4">'HC. TW'!$A$2:$M$12</definedName>
    <definedName name="_xlnm.Print_Area" localSheetId="5">'HC.DP'!$A$2:$R$14</definedName>
    <definedName name="_xlnm.Print_Area" localSheetId="0">'K.Phi'!$A$2:$M$15</definedName>
    <definedName name="_xlnm.Print_Area" localSheetId="8">'Tong hop'!$A$2:$H$19</definedName>
    <definedName name="_xlnm.Print_Titles" localSheetId="0">'K.Phi'!$3:$5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L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Mua xe gầm cao phục vụ PCTT
</t>
        </r>
      </text>
    </comment>
    <comment ref="L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Mua sam thiet bi cho LLXK và VPTT BCH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P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Mua xe gầm cao phục vụ PCTT
</t>
        </r>
      </text>
    </comment>
    <comment ref="P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Mua sam thiet bi cho LLXK và VPTT BCH
</t>
        </r>
      </text>
    </comment>
  </commentList>
</comments>
</file>

<file path=xl/sharedStrings.xml><?xml version="1.0" encoding="utf-8"?>
<sst xmlns="http://schemas.openxmlformats.org/spreadsheetml/2006/main" count="297" uniqueCount="92">
  <si>
    <t>Quảng Ngãi</t>
  </si>
  <si>
    <t>Quảng Trị</t>
  </si>
  <si>
    <t>STT</t>
  </si>
  <si>
    <t>Quảng Nam</t>
  </si>
  <si>
    <t>Bình Định</t>
  </si>
  <si>
    <t>Phú Yên</t>
  </si>
  <si>
    <t>Gia Lai</t>
  </si>
  <si>
    <t>Nghệ An</t>
  </si>
  <si>
    <t>Hà Tĩnh</t>
  </si>
  <si>
    <t>Tổng</t>
  </si>
  <si>
    <t>Quảng Bình</t>
  </si>
  <si>
    <t>Tổng cộng</t>
  </si>
  <si>
    <t>(Tỷ đồng)</t>
  </si>
  <si>
    <t>Kon Tum</t>
  </si>
  <si>
    <t>Đắk Lắk</t>
  </si>
  <si>
    <t>Lúa</t>
  </si>
  <si>
    <t>Ngô</t>
  </si>
  <si>
    <t>Rau</t>
  </si>
  <si>
    <t>Thừa Thiên Huế</t>
  </si>
  <si>
    <t>Đắk Nông</t>
  </si>
  <si>
    <t>TỈNH</t>
  </si>
  <si>
    <t>(Tấn)</t>
  </si>
  <si>
    <t>Cloramin B</t>
  </si>
  <si>
    <t>Nhà</t>
  </si>
  <si>
    <t>Công trình</t>
  </si>
  <si>
    <t>Tổng kinh phí</t>
  </si>
  <si>
    <t>(liều)</t>
  </si>
  <si>
    <t>(lít)</t>
  </si>
  <si>
    <t>(viên)</t>
  </si>
  <si>
    <t>(tấn)</t>
  </si>
  <si>
    <t>Vắcxin Dịch 
tả lợn</t>
  </si>
  <si>
    <t>Vetvaco - Iodie</t>
  </si>
  <si>
    <t>Vắcxin Tụ huyết trùng Trâu bò</t>
  </si>
  <si>
    <t xml:space="preserve">Phụ lục 1
TỔNG HỢP ĐỀ XUẤT HỖ TRỢ GẠO KHẮC PHỤC HẬU QUẢ THIÊN TAI DO BÃO SỐ 5,6,7,8,9 VÀ MƯA LŨ
</t>
  </si>
  <si>
    <t>Trung ương đã hỗ trợ</t>
  </si>
  <si>
    <t xml:space="preserve">Phụ lục 2
TỔNG HỢP ĐỀ XUẤT HỖ TRỢ KINH PHÍ KHẮC PHỤC HẬU QUẢ DÂN SINH BỊ ẢNH HƯỞNG DO BÃO SỐ 5,6,7,8,9 VÀ MƯA LŨ NĂM 2020
</t>
  </si>
  <si>
    <t>Dân sinh</t>
  </si>
  <si>
    <t>Nông nghiệp</t>
  </si>
  <si>
    <t>(Liều)</t>
  </si>
  <si>
    <t>Gạo</t>
  </si>
  <si>
    <t>QĐ 1676/QĐ-TTg ngày 27/10/2020</t>
  </si>
  <si>
    <t>QĐ 1599/QĐ-TTg ngày 19/10/2020</t>
  </si>
  <si>
    <t>Văn bản số</t>
  </si>
  <si>
    <t>215/BC-UBND ngày 04/11/2020</t>
  </si>
  <si>
    <t>1640/QĐ-TTg ngày 23/10/2020</t>
  </si>
  <si>
    <t>Giao thông, thủy lợi</t>
  </si>
  <si>
    <t>Tái định cư</t>
  </si>
  <si>
    <t>Kè chống sạt lở</t>
  </si>
  <si>
    <t>Lâu dài</t>
  </si>
  <si>
    <t>394/BC-UBND ngày 29/10/2020</t>
  </si>
  <si>
    <t>Đề xuất của địa phương để khắc phục hậu quả thiên tai</t>
  </si>
  <si>
    <t>Y tế, 
giáo dục</t>
  </si>
  <si>
    <t>Hỗ trợ khác</t>
  </si>
  <si>
    <t>Kinh phí
 tương đương</t>
  </si>
  <si>
    <t>Aquatabs</t>
  </si>
  <si>
    <t>Viên</t>
  </si>
  <si>
    <t>Hóa chất Chlorine 65%min</t>
  </si>
  <si>
    <t>Han-iodine</t>
  </si>
  <si>
    <t xml:space="preserve">Hóa chất sát trùng Benkocid </t>
  </si>
  <si>
    <t>Vắcxin lở mồm long móng</t>
  </si>
  <si>
    <t>193/BC-UBND ngày 30/10/2020</t>
  </si>
  <si>
    <t>Số văn bản</t>
  </si>
  <si>
    <t>370/TB-VPCP ngày 29/10/2020</t>
  </si>
  <si>
    <t>7584/UBND-NN ngày 31/10/2020</t>
  </si>
  <si>
    <t>Thủy sản</t>
  </si>
  <si>
    <t>230/BC-UBND ngày 1/11/2020</t>
  </si>
  <si>
    <t>127/TTr-UBND ngày 31/10/2020</t>
  </si>
  <si>
    <t>Nước sạch</t>
  </si>
  <si>
    <t>2224/TTr-UBND ngày 30/10/2020</t>
  </si>
  <si>
    <t>Bò</t>
  </si>
  <si>
    <t>Lợn</t>
  </si>
  <si>
    <t>(Con)</t>
  </si>
  <si>
    <t>Gia cầm</t>
  </si>
  <si>
    <t>Vắcxin cúm gia cầm</t>
  </si>
  <si>
    <t>372/BC-UBND ngày 04/11/2020</t>
  </si>
  <si>
    <t>249/BC-UBND ngày 4/11/2020</t>
  </si>
  <si>
    <r>
      <t xml:space="preserve">Phụ lục 1
TỔNG HỢP ĐỀ XUẤT HỖ TRỢ KINH PHÍ KHẮC PHỤC HẬU QUẢ DO  BÃO VÀ MƯA LŨ TRONG THÁNG 10 NĂM 2020
</t>
    </r>
    <r>
      <rPr>
        <i/>
        <sz val="16"/>
        <rFont val="Times New Roman"/>
        <family val="1"/>
      </rPr>
      <t>(Kèm theo        Tờ trình số       /TTr-TWPCTT của Ban Chỉ đạo Trung ương về phòng chống thiên tai ngày       tháng 11 năm 2020)</t>
    </r>
    <r>
      <rPr>
        <b/>
        <sz val="16"/>
        <rFont val="Times New Roman"/>
        <family val="1"/>
      </rPr>
      <t xml:space="preserve">
</t>
    </r>
  </si>
  <si>
    <t>6492/UBND-KTN ngày 04/11/2020</t>
  </si>
  <si>
    <t>Vắcxin lợn tai xanh</t>
  </si>
  <si>
    <t>Cơ số thuốc</t>
  </si>
  <si>
    <t>Cơ số</t>
  </si>
  <si>
    <t>Clorite</t>
  </si>
  <si>
    <t>Chlorine 65%min</t>
  </si>
  <si>
    <t>Đề xuất hỗ trợ bổ sung của địa phương</t>
  </si>
  <si>
    <t>Đề xuất tiếp tục hỗ trợ 
của địa phương</t>
  </si>
  <si>
    <t>(cơ số)</t>
  </si>
  <si>
    <t>Đã hỗ trợ (QĐ1640 ngày 23/10)</t>
  </si>
  <si>
    <t xml:space="preserve">TỔNG HỢP NHU CẦU HỖ TRỢ KINH PHÍ KHẮC PHỤC HẬU QUẢ DO  BÃO VÀ MƯA LŨ TRONG THÁNG 10 NĂM 2020
</t>
  </si>
  <si>
    <r>
      <t>TỔNG HỢP ĐỀ XUẤT HỖ TRỢ GẠO KHẮC PHỤC HẬU QUẢ HẬU QUẢ DO  BÃO 
VÀ MƯA LŨ TRONG THÁNG 10 NĂM 2020</t>
    </r>
  </si>
  <si>
    <t xml:space="preserve">TỔNG HỢP ĐỀ XUẤT HỖ TRỢ GIỐNG TRỢ KHẮC PHỤC HẬU QUẢ DO 
 BÃO VÀ MƯA LŨ TRONG THÁNG 10 NĂM 2020
</t>
  </si>
  <si>
    <t>TỔNG HỢP TRUNG ƯƠNG ĐÃ HỖ TRỢ HÓA CHẤT TRỢ KHẮC PHỤC HẬU QUẢ 
DO BÃO VÀ MƯA LŨ TRONG THÁNG 10 NĂM 2020</t>
  </si>
  <si>
    <r>
      <t xml:space="preserve">
TỔNG HỢP ĐỀ XUẤT TIÊP TỤC HỖ TRỢ HÓA CHẤT TRỢ KHẮC PHỤC HẬU QUẢ DO BÃO VÀ MƯA LŨ TRONG THÁNG 10 NĂM 2020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</si>
</sst>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00"/>
    <numFmt numFmtId="181" formatCode="#,##0.0"/>
    <numFmt numFmtId="182" formatCode="mmm\-yyyy"/>
    <numFmt numFmtId="183" formatCode="[$-409]h:mm:ss\ AM/PM"/>
    <numFmt numFmtId="184" formatCode="[$-409]dddd\,\ mmmm\ dd\,\ yyyy"/>
    <numFmt numFmtId="185" formatCode="#.##0"/>
    <numFmt numFmtId="186" formatCode="#\ ###\ ###"/>
    <numFmt numFmtId="187" formatCode="#.###"/>
    <numFmt numFmtId="188" formatCode="#.###.###"/>
    <numFmt numFmtId="189" formatCode="#\ ###"/>
    <numFmt numFmtId="190" formatCode="###\ ###\ ###"/>
    <numFmt numFmtId="191" formatCode="###\ ###\ ###.000"/>
    <numFmt numFmtId="192" formatCode="0.0"/>
    <numFmt numFmtId="193" formatCode="mm/dd/yy;@"/>
    <numFmt numFmtId="194" formatCode="m/d/yy;@"/>
    <numFmt numFmtId="195" formatCode="m/d;@"/>
    <numFmt numFmtId="196" formatCode="#,##0.0000"/>
    <numFmt numFmtId="197" formatCode="#,##0.00000"/>
    <numFmt numFmtId="198" formatCode="_(* #,##0.0_);_(* \(#,##0.0\);_(* &quot;-&quot;??_);_(@_)"/>
    <numFmt numFmtId="199" formatCode="_(* #,##0_);_(* \(#,##0\);_(* &quot;-&quot;??_);_(@_)"/>
    <numFmt numFmtId="200" formatCode="0.0000E+00"/>
    <numFmt numFmtId="201" formatCode="#\ ###\ ###.000"/>
    <numFmt numFmtId="202" formatCode="##\ ###\ ###.000"/>
    <numFmt numFmtId="203" formatCode="###\ ###\ ###.0"/>
    <numFmt numFmtId="204" formatCode="###\ ###\ ###.00"/>
    <numFmt numFmtId="205" formatCode="#,##0.0_);\(#,##0.0\)"/>
    <numFmt numFmtId="206" formatCode="_(* #,##0.0_);_(* \(#,##0.0\);_(* &quot;-&quot;?_);_(@_)"/>
    <numFmt numFmtId="207" formatCode="_-* #,##0\ _₫_-;\-* #,##0\ _₫_-;_-* &quot;-&quot;??\ _₫_-;_-@_-"/>
    <numFmt numFmtId="208" formatCode="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(* #,##0.0_);_(* \(#,##0.0\);_(* &quot;-&quot;_);_(@_)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_(* #,##0.000000_);_(* \(#,##0.000000\);_(* &quot;-&quot;??_);_(@_)"/>
  </numFmts>
  <fonts count="54">
    <font>
      <sz val="10"/>
      <name val=".VnTime"/>
      <family val="0"/>
    </font>
    <font>
      <u val="single"/>
      <sz val="10"/>
      <color indexed="12"/>
      <name val=".VnTime"/>
      <family val="2"/>
    </font>
    <font>
      <u val="single"/>
      <sz val="10"/>
      <color indexed="36"/>
      <name val=".VnTime"/>
      <family val="2"/>
    </font>
    <font>
      <sz val="8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192" fontId="6" fillId="0" borderId="10" xfId="42" applyNumberFormat="1" applyFont="1" applyFill="1" applyBorder="1" applyAlignment="1">
      <alignment vertical="center" wrapText="1"/>
    </xf>
    <xf numFmtId="169" fontId="6" fillId="0" borderId="10" xfId="42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right" vertical="center"/>
    </xf>
    <xf numFmtId="192" fontId="8" fillId="33" borderId="11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181" fontId="6" fillId="33" borderId="10" xfId="0" applyNumberFormat="1" applyFont="1" applyFill="1" applyBorder="1" applyAlignment="1">
      <alignment horizontal="right" vertical="center"/>
    </xf>
    <xf numFmtId="3" fontId="6" fillId="0" borderId="10" xfId="42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81" fontId="8" fillId="33" borderId="11" xfId="0" applyNumberFormat="1" applyFont="1" applyFill="1" applyBorder="1" applyAlignment="1">
      <alignment horizontal="right" vertical="center"/>
    </xf>
    <xf numFmtId="181" fontId="6" fillId="0" borderId="10" xfId="42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181" fontId="6" fillId="34" borderId="10" xfId="42" applyNumberFormat="1" applyFont="1" applyFill="1" applyBorder="1" applyAlignment="1">
      <alignment vertical="center" wrapText="1"/>
    </xf>
    <xf numFmtId="181" fontId="6" fillId="34" borderId="10" xfId="42" applyNumberFormat="1" applyFont="1" applyFill="1" applyBorder="1" applyAlignment="1">
      <alignment horizontal="center" vertical="center" wrapText="1"/>
    </xf>
    <xf numFmtId="3" fontId="6" fillId="34" borderId="10" xfId="42" applyNumberFormat="1" applyFont="1" applyFill="1" applyBorder="1" applyAlignment="1">
      <alignment vertical="center" wrapText="1"/>
    </xf>
    <xf numFmtId="3" fontId="6" fillId="34" borderId="10" xfId="42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zoomScale="70" zoomScaleNormal="70" zoomScalePageLayoutView="0" workbookViewId="0" topLeftCell="A1">
      <selection activeCell="D12" sqref="D12"/>
    </sheetView>
  </sheetViews>
  <sheetFormatPr defaultColWidth="9.00390625" defaultRowHeight="12.75"/>
  <cols>
    <col min="1" max="1" width="7.25390625" style="2" customWidth="1"/>
    <col min="2" max="2" width="20.625" style="2" customWidth="1"/>
    <col min="3" max="3" width="11.375" style="2" customWidth="1"/>
    <col min="4" max="4" width="12.375" style="2" customWidth="1"/>
    <col min="5" max="5" width="14.625" style="2" customWidth="1"/>
    <col min="6" max="6" width="11.75390625" style="2" customWidth="1"/>
    <col min="7" max="7" width="11.00390625" style="2" customWidth="1"/>
    <col min="8" max="8" width="12.375" style="2" customWidth="1"/>
    <col min="9" max="9" width="12.125" style="2" customWidth="1"/>
    <col min="10" max="10" width="10.875" style="2" customWidth="1"/>
    <col min="11" max="11" width="11.125" style="2" customWidth="1"/>
    <col min="12" max="12" width="10.625" style="2" customWidth="1"/>
    <col min="13" max="13" width="14.25390625" style="2" customWidth="1"/>
    <col min="14" max="16384" width="9.125" style="2" customWidth="1"/>
  </cols>
  <sheetData>
    <row r="1" ht="16.5"/>
    <row r="2" spans="1:13" ht="38.25" customHeight="1">
      <c r="A2" s="57" t="s">
        <v>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6.25" customHeight="1">
      <c r="A3" s="59" t="s">
        <v>2</v>
      </c>
      <c r="B3" s="56" t="s">
        <v>20</v>
      </c>
      <c r="C3" s="56" t="s">
        <v>50</v>
      </c>
      <c r="D3" s="56"/>
      <c r="E3" s="56"/>
      <c r="F3" s="56"/>
      <c r="G3" s="56"/>
      <c r="H3" s="56"/>
      <c r="I3" s="56"/>
      <c r="J3" s="56"/>
      <c r="K3" s="56"/>
      <c r="L3" s="56"/>
      <c r="M3" s="56" t="s">
        <v>86</v>
      </c>
    </row>
    <row r="4" spans="1:13" ht="35.25" customHeight="1">
      <c r="A4" s="59"/>
      <c r="B4" s="56"/>
      <c r="C4" s="36" t="s">
        <v>9</v>
      </c>
      <c r="D4" s="36" t="s">
        <v>36</v>
      </c>
      <c r="E4" s="36" t="s">
        <v>45</v>
      </c>
      <c r="F4" s="36" t="s">
        <v>51</v>
      </c>
      <c r="G4" s="36" t="s">
        <v>37</v>
      </c>
      <c r="H4" s="36" t="s">
        <v>46</v>
      </c>
      <c r="I4" s="36" t="s">
        <v>47</v>
      </c>
      <c r="J4" s="36" t="s">
        <v>64</v>
      </c>
      <c r="K4" s="36" t="s">
        <v>67</v>
      </c>
      <c r="L4" s="36" t="s">
        <v>52</v>
      </c>
      <c r="M4" s="56"/>
    </row>
    <row r="5" spans="1:13" ht="24" customHeight="1">
      <c r="A5" s="59"/>
      <c r="B5" s="56"/>
      <c r="C5" s="6" t="s">
        <v>12</v>
      </c>
      <c r="D5" s="6" t="s">
        <v>12</v>
      </c>
      <c r="E5" s="6" t="s">
        <v>12</v>
      </c>
      <c r="F5" s="6" t="s">
        <v>12</v>
      </c>
      <c r="G5" s="6" t="s">
        <v>12</v>
      </c>
      <c r="H5" s="6" t="s">
        <v>12</v>
      </c>
      <c r="I5" s="6" t="s">
        <v>12</v>
      </c>
      <c r="J5" s="6" t="s">
        <v>12</v>
      </c>
      <c r="K5" s="6" t="s">
        <v>12</v>
      </c>
      <c r="L5" s="6" t="s">
        <v>12</v>
      </c>
      <c r="M5" s="6" t="s">
        <v>12</v>
      </c>
    </row>
    <row r="6" spans="1:13" ht="24" customHeight="1">
      <c r="A6" s="59" t="s">
        <v>9</v>
      </c>
      <c r="B6" s="59"/>
      <c r="C6" s="55">
        <f aca="true" t="shared" si="0" ref="C6:M6">SUM(C7:C15)</f>
        <v>9338</v>
      </c>
      <c r="D6" s="55">
        <f t="shared" si="0"/>
        <v>1650</v>
      </c>
      <c r="E6" s="55">
        <f t="shared" si="0"/>
        <v>4681</v>
      </c>
      <c r="F6" s="55">
        <f t="shared" si="0"/>
        <v>242</v>
      </c>
      <c r="G6" s="55">
        <f t="shared" si="0"/>
        <v>120</v>
      </c>
      <c r="H6" s="55">
        <f t="shared" si="0"/>
        <v>760</v>
      </c>
      <c r="I6" s="55">
        <f t="shared" si="0"/>
        <v>965</v>
      </c>
      <c r="J6" s="55">
        <f t="shared" si="0"/>
        <v>900</v>
      </c>
      <c r="K6" s="55">
        <f t="shared" si="0"/>
        <v>10</v>
      </c>
      <c r="L6" s="55">
        <f t="shared" si="0"/>
        <v>10</v>
      </c>
      <c r="M6" s="55">
        <f t="shared" si="0"/>
        <v>500</v>
      </c>
    </row>
    <row r="7" spans="1:13" ht="34.5" customHeight="1">
      <c r="A7" s="8">
        <v>1</v>
      </c>
      <c r="B7" s="9" t="s">
        <v>7</v>
      </c>
      <c r="C7" s="22">
        <f aca="true" t="shared" si="1" ref="C7:C19">SUM(D7:L7)</f>
        <v>100</v>
      </c>
      <c r="D7" s="22">
        <v>100</v>
      </c>
      <c r="E7" s="22"/>
      <c r="F7" s="22"/>
      <c r="G7" s="22"/>
      <c r="H7" s="22"/>
      <c r="I7" s="22"/>
      <c r="J7" s="22"/>
      <c r="K7" s="22"/>
      <c r="L7" s="18"/>
      <c r="M7" s="18"/>
    </row>
    <row r="8" spans="1:13" ht="34.5" customHeight="1">
      <c r="A8" s="8">
        <v>2</v>
      </c>
      <c r="B8" s="9" t="s">
        <v>8</v>
      </c>
      <c r="C8" s="22">
        <f t="shared" si="1"/>
        <v>1428</v>
      </c>
      <c r="D8" s="22"/>
      <c r="E8" s="22">
        <f>550+368</f>
        <v>918</v>
      </c>
      <c r="F8" s="22">
        <f>50</f>
        <v>50</v>
      </c>
      <c r="G8" s="22"/>
      <c r="H8" s="22">
        <f>450</f>
        <v>450</v>
      </c>
      <c r="I8" s="22"/>
      <c r="J8" s="22"/>
      <c r="K8" s="22"/>
      <c r="L8" s="18">
        <v>10</v>
      </c>
      <c r="M8" s="18">
        <v>100</v>
      </c>
    </row>
    <row r="9" spans="1:13" ht="34.5" customHeight="1">
      <c r="A9" s="8">
        <v>3</v>
      </c>
      <c r="B9" s="9" t="s">
        <v>10</v>
      </c>
      <c r="C9" s="22">
        <f t="shared" si="1"/>
        <v>550</v>
      </c>
      <c r="D9" s="22">
        <f>50+60</f>
        <v>110</v>
      </c>
      <c r="E9" s="22">
        <f>100+250</f>
        <v>350</v>
      </c>
      <c r="F9" s="22">
        <f>90</f>
        <v>90</v>
      </c>
      <c r="G9" s="22"/>
      <c r="H9" s="22"/>
      <c r="I9" s="22"/>
      <c r="J9" s="22"/>
      <c r="K9" s="22"/>
      <c r="L9" s="18"/>
      <c r="M9" s="18">
        <v>100</v>
      </c>
    </row>
    <row r="10" spans="1:13" s="35" customFormat="1" ht="34.5" customHeight="1">
      <c r="A10" s="32">
        <v>4</v>
      </c>
      <c r="B10" s="27" t="s">
        <v>1</v>
      </c>
      <c r="C10" s="33">
        <f t="shared" si="1"/>
        <v>1600</v>
      </c>
      <c r="D10" s="33">
        <f>240</f>
        <v>240</v>
      </c>
      <c r="E10" s="33">
        <f>635+206+77</f>
        <v>918</v>
      </c>
      <c r="F10" s="33">
        <f>90+12</f>
        <v>102</v>
      </c>
      <c r="G10" s="33">
        <f>100</f>
        <v>100</v>
      </c>
      <c r="H10" s="33"/>
      <c r="I10" s="33">
        <f>240</f>
        <v>240</v>
      </c>
      <c r="J10" s="33"/>
      <c r="K10" s="33"/>
      <c r="L10" s="34"/>
      <c r="M10" s="34">
        <v>100</v>
      </c>
    </row>
    <row r="11" spans="1:13" ht="34.5" customHeight="1">
      <c r="A11" s="8">
        <v>5</v>
      </c>
      <c r="B11" s="9" t="s">
        <v>18</v>
      </c>
      <c r="C11" s="22">
        <f t="shared" si="1"/>
        <v>1005</v>
      </c>
      <c r="D11" s="22">
        <v>300</v>
      </c>
      <c r="E11" s="22">
        <f>220+155</f>
        <v>375</v>
      </c>
      <c r="F11" s="23"/>
      <c r="G11" s="22"/>
      <c r="H11" s="22"/>
      <c r="I11" s="23">
        <f>300+30</f>
        <v>330</v>
      </c>
      <c r="J11" s="23"/>
      <c r="K11" s="23"/>
      <c r="L11" s="17"/>
      <c r="M11" s="17">
        <v>100</v>
      </c>
    </row>
    <row r="12" spans="1:13" ht="34.5" customHeight="1">
      <c r="A12" s="8">
        <v>6</v>
      </c>
      <c r="B12" s="9" t="s">
        <v>3</v>
      </c>
      <c r="C12" s="22">
        <f t="shared" si="1"/>
        <v>1500</v>
      </c>
      <c r="D12" s="22"/>
      <c r="E12" s="22">
        <f>840+660</f>
        <v>1500</v>
      </c>
      <c r="F12" s="22"/>
      <c r="G12" s="22"/>
      <c r="H12" s="22"/>
      <c r="I12" s="22"/>
      <c r="J12" s="22"/>
      <c r="K12" s="22"/>
      <c r="L12" s="18"/>
      <c r="M12" s="18">
        <v>100</v>
      </c>
    </row>
    <row r="13" spans="1:13" ht="34.5" customHeight="1">
      <c r="A13" s="8">
        <v>7</v>
      </c>
      <c r="B13" s="9" t="s">
        <v>0</v>
      </c>
      <c r="C13" s="22">
        <f t="shared" si="1"/>
        <v>1625</v>
      </c>
      <c r="D13" s="22">
        <v>700</v>
      </c>
      <c r="E13" s="22">
        <v>200</v>
      </c>
      <c r="F13" s="22"/>
      <c r="G13" s="22">
        <v>20</v>
      </c>
      <c r="H13" s="22">
        <v>310</v>
      </c>
      <c r="I13" s="22">
        <v>395</v>
      </c>
      <c r="J13" s="22"/>
      <c r="K13" s="22"/>
      <c r="L13" s="18"/>
      <c r="M13" s="18"/>
    </row>
    <row r="14" spans="1:13" ht="34.5" customHeight="1">
      <c r="A14" s="8">
        <v>8</v>
      </c>
      <c r="B14" s="9" t="s">
        <v>4</v>
      </c>
      <c r="C14" s="22">
        <f t="shared" si="1"/>
        <v>1380</v>
      </c>
      <c r="D14" s="22">
        <f>200</f>
        <v>200</v>
      </c>
      <c r="E14" s="22">
        <f>80+200</f>
        <v>280</v>
      </c>
      <c r="F14" s="22"/>
      <c r="G14" s="22"/>
      <c r="H14" s="22"/>
      <c r="I14" s="22"/>
      <c r="J14" s="22">
        <v>900</v>
      </c>
      <c r="K14" s="22"/>
      <c r="L14" s="18"/>
      <c r="M14" s="18"/>
    </row>
    <row r="15" spans="1:13" ht="34.5" customHeight="1">
      <c r="A15" s="8">
        <v>9</v>
      </c>
      <c r="B15" s="9" t="s">
        <v>13</v>
      </c>
      <c r="C15" s="22">
        <f>SUM(D15:L15)</f>
        <v>150</v>
      </c>
      <c r="D15" s="22"/>
      <c r="E15" s="22">
        <f>120+20</f>
        <v>140</v>
      </c>
      <c r="F15" s="22"/>
      <c r="G15" s="22"/>
      <c r="H15" s="22"/>
      <c r="I15" s="22"/>
      <c r="J15" s="22"/>
      <c r="K15" s="22">
        <f>10</f>
        <v>10</v>
      </c>
      <c r="L15" s="18"/>
      <c r="M15" s="18"/>
    </row>
    <row r="16" spans="1:13" ht="34.5" customHeight="1" hidden="1">
      <c r="A16" s="8">
        <v>9</v>
      </c>
      <c r="B16" s="9" t="s">
        <v>5</v>
      </c>
      <c r="C16" s="22">
        <f t="shared" si="1"/>
        <v>0</v>
      </c>
      <c r="D16" s="22"/>
      <c r="E16" s="22"/>
      <c r="F16" s="22"/>
      <c r="G16" s="22"/>
      <c r="H16" s="22"/>
      <c r="I16" s="22"/>
      <c r="J16" s="22"/>
      <c r="K16" s="22"/>
      <c r="L16" s="18"/>
      <c r="M16" s="18"/>
    </row>
    <row r="17" spans="1:13" ht="34.5" customHeight="1" hidden="1">
      <c r="A17" s="8">
        <v>11</v>
      </c>
      <c r="B17" s="9" t="s">
        <v>6</v>
      </c>
      <c r="C17" s="22">
        <f t="shared" si="1"/>
        <v>100</v>
      </c>
      <c r="D17" s="22">
        <v>100</v>
      </c>
      <c r="E17" s="22"/>
      <c r="F17" s="22"/>
      <c r="G17" s="22"/>
      <c r="H17" s="22"/>
      <c r="I17" s="22"/>
      <c r="J17" s="22"/>
      <c r="K17" s="22"/>
      <c r="L17" s="18"/>
      <c r="M17" s="18"/>
    </row>
    <row r="18" spans="1:13" ht="34.5" customHeight="1" hidden="1">
      <c r="A18" s="8">
        <v>12</v>
      </c>
      <c r="B18" s="9" t="s">
        <v>14</v>
      </c>
      <c r="C18" s="22">
        <f t="shared" si="1"/>
        <v>0</v>
      </c>
      <c r="D18" s="22"/>
      <c r="E18" s="22"/>
      <c r="F18" s="22"/>
      <c r="G18" s="22"/>
      <c r="H18" s="22"/>
      <c r="I18" s="22"/>
      <c r="J18" s="22"/>
      <c r="K18" s="22"/>
      <c r="L18" s="18"/>
      <c r="M18" s="18"/>
    </row>
    <row r="19" spans="1:13" ht="34.5" customHeight="1" hidden="1">
      <c r="A19" s="8">
        <v>13</v>
      </c>
      <c r="B19" s="9" t="s">
        <v>19</v>
      </c>
      <c r="C19" s="22">
        <f t="shared" si="1"/>
        <v>0</v>
      </c>
      <c r="D19" s="22"/>
      <c r="E19" s="22"/>
      <c r="F19" s="22"/>
      <c r="G19" s="22"/>
      <c r="H19" s="22"/>
      <c r="I19" s="22"/>
      <c r="J19" s="22"/>
      <c r="K19" s="22"/>
      <c r="L19" s="18"/>
      <c r="M19" s="18"/>
    </row>
  </sheetData>
  <sheetProtection/>
  <mergeCells count="6">
    <mergeCell ref="M3:M4"/>
    <mergeCell ref="A2:M2"/>
    <mergeCell ref="A6:B6"/>
    <mergeCell ref="A3:A5"/>
    <mergeCell ref="B3:B5"/>
    <mergeCell ref="C3:L3"/>
  </mergeCells>
  <printOptions horizontalCentered="1"/>
  <pageMargins left="0.24" right="0.2" top="0.62" bottom="0.35" header="0.47" footer="0.16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9"/>
  <sheetViews>
    <sheetView zoomScale="55" zoomScaleNormal="55" zoomScalePageLayoutView="0" workbookViewId="0" topLeftCell="A1">
      <selection activeCell="B27" sqref="B27"/>
    </sheetView>
  </sheetViews>
  <sheetFormatPr defaultColWidth="9.00390625" defaultRowHeight="12.75"/>
  <cols>
    <col min="1" max="1" width="8.125" style="2" customWidth="1"/>
    <col min="2" max="2" width="22.125" style="2" customWidth="1"/>
    <col min="3" max="3" width="26.375" style="43" customWidth="1"/>
    <col min="4" max="4" width="15.375" style="2" customWidth="1"/>
    <col min="5" max="5" width="20.125" style="2" customWidth="1"/>
    <col min="6" max="6" width="20.375" style="2" customWidth="1"/>
    <col min="7" max="8" width="12.375" style="2" customWidth="1"/>
    <col min="9" max="9" width="17.625" style="2" customWidth="1"/>
    <col min="10" max="10" width="11.75390625" style="2" customWidth="1"/>
    <col min="11" max="16" width="12.375" style="2" customWidth="1"/>
    <col min="17" max="17" width="9.125" style="2" customWidth="1"/>
    <col min="18" max="18" width="12.375" style="2" customWidth="1"/>
    <col min="19" max="16384" width="9.125" style="2" customWidth="1"/>
  </cols>
  <sheetData>
    <row r="1" ht="16.5"/>
    <row r="2" spans="1:16" ht="76.5" customHeight="1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6.25" customHeight="1">
      <c r="A3" s="59" t="s">
        <v>2</v>
      </c>
      <c r="B3" s="56" t="s">
        <v>20</v>
      </c>
      <c r="C3" s="60" t="s">
        <v>42</v>
      </c>
      <c r="D3" s="56" t="s">
        <v>34</v>
      </c>
      <c r="E3" s="56"/>
      <c r="F3" s="56"/>
      <c r="G3" s="66" t="s">
        <v>50</v>
      </c>
      <c r="H3" s="67"/>
      <c r="I3" s="67"/>
      <c r="J3" s="67"/>
      <c r="K3" s="67"/>
      <c r="L3" s="67"/>
      <c r="M3" s="67"/>
      <c r="N3" s="67"/>
      <c r="O3" s="67"/>
      <c r="P3" s="68"/>
    </row>
    <row r="4" spans="1:18" ht="35.25" customHeight="1">
      <c r="A4" s="59"/>
      <c r="B4" s="56"/>
      <c r="C4" s="61"/>
      <c r="D4" s="36" t="s">
        <v>9</v>
      </c>
      <c r="E4" s="36" t="s">
        <v>62</v>
      </c>
      <c r="F4" s="36" t="s">
        <v>44</v>
      </c>
      <c r="G4" s="36" t="s">
        <v>9</v>
      </c>
      <c r="H4" s="36" t="s">
        <v>36</v>
      </c>
      <c r="I4" s="36" t="s">
        <v>45</v>
      </c>
      <c r="J4" s="36" t="s">
        <v>51</v>
      </c>
      <c r="K4" s="36" t="s">
        <v>37</v>
      </c>
      <c r="L4" s="36" t="s">
        <v>46</v>
      </c>
      <c r="M4" s="36" t="s">
        <v>47</v>
      </c>
      <c r="N4" s="36" t="s">
        <v>64</v>
      </c>
      <c r="O4" s="36" t="s">
        <v>67</v>
      </c>
      <c r="P4" s="36" t="s">
        <v>52</v>
      </c>
      <c r="R4" s="36" t="s">
        <v>48</v>
      </c>
    </row>
    <row r="5" spans="1:18" ht="24" customHeight="1">
      <c r="A5" s="59"/>
      <c r="B5" s="56"/>
      <c r="C5" s="62"/>
      <c r="D5" s="6" t="s">
        <v>12</v>
      </c>
      <c r="E5" s="6" t="s">
        <v>12</v>
      </c>
      <c r="F5" s="6" t="s">
        <v>12</v>
      </c>
      <c r="G5" s="6" t="s">
        <v>12</v>
      </c>
      <c r="H5" s="6" t="s">
        <v>12</v>
      </c>
      <c r="I5" s="6" t="s">
        <v>12</v>
      </c>
      <c r="J5" s="6" t="s">
        <v>12</v>
      </c>
      <c r="K5" s="6" t="s">
        <v>12</v>
      </c>
      <c r="L5" s="6" t="s">
        <v>12</v>
      </c>
      <c r="M5" s="6" t="s">
        <v>12</v>
      </c>
      <c r="N5" s="6" t="s">
        <v>12</v>
      </c>
      <c r="O5" s="6" t="s">
        <v>12</v>
      </c>
      <c r="P5" s="6" t="s">
        <v>12</v>
      </c>
      <c r="R5" s="6" t="s">
        <v>12</v>
      </c>
    </row>
    <row r="6" spans="1:18" ht="24" customHeight="1">
      <c r="A6" s="63" t="s">
        <v>9</v>
      </c>
      <c r="B6" s="64"/>
      <c r="C6" s="26"/>
      <c r="D6" s="28">
        <f>E6+F6</f>
        <v>580</v>
      </c>
      <c r="E6" s="21">
        <f>SUM(E7:E15)</f>
        <v>80</v>
      </c>
      <c r="F6" s="21">
        <f aca="true" t="shared" si="0" ref="F6:P6">SUM(F7:F15)</f>
        <v>500</v>
      </c>
      <c r="G6" s="21">
        <f t="shared" si="0"/>
        <v>9338</v>
      </c>
      <c r="H6" s="21">
        <f t="shared" si="0"/>
        <v>1650</v>
      </c>
      <c r="I6" s="21">
        <f t="shared" si="0"/>
        <v>4681</v>
      </c>
      <c r="J6" s="21">
        <f t="shared" si="0"/>
        <v>242</v>
      </c>
      <c r="K6" s="21">
        <f t="shared" si="0"/>
        <v>120</v>
      </c>
      <c r="L6" s="21">
        <f t="shared" si="0"/>
        <v>760</v>
      </c>
      <c r="M6" s="21">
        <f t="shared" si="0"/>
        <v>965</v>
      </c>
      <c r="N6" s="21">
        <f t="shared" si="0"/>
        <v>900</v>
      </c>
      <c r="O6" s="21">
        <f t="shared" si="0"/>
        <v>10</v>
      </c>
      <c r="P6" s="21">
        <f t="shared" si="0"/>
        <v>10</v>
      </c>
      <c r="R6" s="21">
        <f>SUM(R7:R19)</f>
        <v>4200</v>
      </c>
    </row>
    <row r="7" spans="1:18" ht="34.5" customHeight="1">
      <c r="A7" s="8">
        <v>1</v>
      </c>
      <c r="B7" s="9" t="s">
        <v>7</v>
      </c>
      <c r="C7" s="42" t="s">
        <v>63</v>
      </c>
      <c r="D7" s="29">
        <f aca="true" t="shared" si="1" ref="D7:D12">E7+F7</f>
        <v>0</v>
      </c>
      <c r="E7" s="22"/>
      <c r="F7" s="22"/>
      <c r="G7" s="22">
        <f aca="true" t="shared" si="2" ref="G7:G19">SUM(H7:P7)</f>
        <v>100</v>
      </c>
      <c r="H7" s="22">
        <v>100</v>
      </c>
      <c r="I7" s="22"/>
      <c r="J7" s="22"/>
      <c r="K7" s="22"/>
      <c r="L7" s="22"/>
      <c r="M7" s="22"/>
      <c r="N7" s="22"/>
      <c r="O7" s="22"/>
      <c r="P7" s="18"/>
      <c r="R7" s="22"/>
    </row>
    <row r="8" spans="1:18" ht="34.5" customHeight="1">
      <c r="A8" s="8">
        <v>2</v>
      </c>
      <c r="B8" s="9" t="s">
        <v>8</v>
      </c>
      <c r="C8" s="42" t="s">
        <v>49</v>
      </c>
      <c r="D8" s="29">
        <f t="shared" si="1"/>
        <v>100</v>
      </c>
      <c r="E8" s="22"/>
      <c r="F8" s="22">
        <v>100</v>
      </c>
      <c r="G8" s="22">
        <f t="shared" si="2"/>
        <v>1428</v>
      </c>
      <c r="H8" s="22"/>
      <c r="I8" s="22">
        <f>550+368</f>
        <v>918</v>
      </c>
      <c r="J8" s="22">
        <f>50</f>
        <v>50</v>
      </c>
      <c r="K8" s="22"/>
      <c r="L8" s="22">
        <f>450</f>
        <v>450</v>
      </c>
      <c r="M8" s="22"/>
      <c r="N8" s="22"/>
      <c r="O8" s="22"/>
      <c r="P8" s="18">
        <v>10</v>
      </c>
      <c r="R8" s="22">
        <f>2000-450</f>
        <v>1550</v>
      </c>
    </row>
    <row r="9" spans="1:18" ht="34.5" customHeight="1">
      <c r="A9" s="8">
        <v>3</v>
      </c>
      <c r="B9" s="9" t="s">
        <v>10</v>
      </c>
      <c r="C9" s="32"/>
      <c r="D9" s="29">
        <f t="shared" si="1"/>
        <v>100</v>
      </c>
      <c r="E9" s="22"/>
      <c r="F9" s="22">
        <v>100</v>
      </c>
      <c r="G9" s="22">
        <f t="shared" si="2"/>
        <v>550</v>
      </c>
      <c r="H9" s="22">
        <f>50+60</f>
        <v>110</v>
      </c>
      <c r="I9" s="22">
        <f>100+250</f>
        <v>350</v>
      </c>
      <c r="J9" s="22">
        <f>90</f>
        <v>90</v>
      </c>
      <c r="K9" s="22"/>
      <c r="L9" s="22"/>
      <c r="M9" s="22"/>
      <c r="N9" s="22"/>
      <c r="O9" s="22"/>
      <c r="P9" s="18"/>
      <c r="R9" s="22">
        <f>2000</f>
        <v>2000</v>
      </c>
    </row>
    <row r="10" spans="1:18" s="35" customFormat="1" ht="34.5" customHeight="1">
      <c r="A10" s="32">
        <v>4</v>
      </c>
      <c r="B10" s="27" t="s">
        <v>1</v>
      </c>
      <c r="C10" s="42" t="s">
        <v>75</v>
      </c>
      <c r="D10" s="29">
        <f t="shared" si="1"/>
        <v>140</v>
      </c>
      <c r="E10" s="33">
        <v>40</v>
      </c>
      <c r="F10" s="33">
        <v>100</v>
      </c>
      <c r="G10" s="33">
        <f t="shared" si="2"/>
        <v>1600</v>
      </c>
      <c r="H10" s="33">
        <f>240</f>
        <v>240</v>
      </c>
      <c r="I10" s="33">
        <f>635+206+77</f>
        <v>918</v>
      </c>
      <c r="J10" s="33">
        <f>90+12</f>
        <v>102</v>
      </c>
      <c r="K10" s="33">
        <f>100</f>
        <v>100</v>
      </c>
      <c r="L10" s="33"/>
      <c r="M10" s="33">
        <f>240</f>
        <v>240</v>
      </c>
      <c r="N10" s="33"/>
      <c r="O10" s="33"/>
      <c r="P10" s="34"/>
      <c r="R10" s="33"/>
    </row>
    <row r="11" spans="1:18" ht="34.5" customHeight="1">
      <c r="A11" s="8">
        <v>5</v>
      </c>
      <c r="B11" s="9" t="s">
        <v>18</v>
      </c>
      <c r="C11" s="42" t="s">
        <v>74</v>
      </c>
      <c r="D11" s="29">
        <f t="shared" si="1"/>
        <v>120</v>
      </c>
      <c r="E11" s="22">
        <v>20</v>
      </c>
      <c r="F11" s="22">
        <v>100</v>
      </c>
      <c r="G11" s="22">
        <f t="shared" si="2"/>
        <v>1005</v>
      </c>
      <c r="H11" s="22">
        <v>300</v>
      </c>
      <c r="I11" s="22">
        <f>220+155</f>
        <v>375</v>
      </c>
      <c r="J11" s="23"/>
      <c r="K11" s="22"/>
      <c r="L11" s="22"/>
      <c r="M11" s="23">
        <f>300+30</f>
        <v>330</v>
      </c>
      <c r="N11" s="23"/>
      <c r="O11" s="23"/>
      <c r="P11" s="17"/>
      <c r="R11" s="22"/>
    </row>
    <row r="12" spans="1:18" ht="34.5" customHeight="1">
      <c r="A12" s="8">
        <v>6</v>
      </c>
      <c r="B12" s="9" t="s">
        <v>3</v>
      </c>
      <c r="C12" s="3" t="s">
        <v>77</v>
      </c>
      <c r="D12" s="29">
        <f t="shared" si="1"/>
        <v>120</v>
      </c>
      <c r="E12" s="22">
        <v>20</v>
      </c>
      <c r="F12" s="22">
        <v>100</v>
      </c>
      <c r="G12" s="22">
        <f t="shared" si="2"/>
        <v>1500</v>
      </c>
      <c r="H12" s="22"/>
      <c r="I12" s="22">
        <f>840+660</f>
        <v>1500</v>
      </c>
      <c r="J12" s="22"/>
      <c r="K12" s="22"/>
      <c r="L12" s="22"/>
      <c r="M12" s="22"/>
      <c r="N12" s="22"/>
      <c r="O12" s="22"/>
      <c r="P12" s="18"/>
      <c r="R12" s="22"/>
    </row>
    <row r="13" spans="1:18" ht="34.5" customHeight="1">
      <c r="A13" s="8">
        <v>7</v>
      </c>
      <c r="B13" s="9" t="s">
        <v>0</v>
      </c>
      <c r="C13" s="42" t="s">
        <v>43</v>
      </c>
      <c r="D13" s="29"/>
      <c r="E13" s="22"/>
      <c r="F13" s="22"/>
      <c r="G13" s="22">
        <f t="shared" si="2"/>
        <v>1625</v>
      </c>
      <c r="H13" s="22">
        <v>700</v>
      </c>
      <c r="I13" s="22">
        <v>200</v>
      </c>
      <c r="J13" s="22"/>
      <c r="K13" s="22">
        <v>20</v>
      </c>
      <c r="L13" s="22">
        <v>310</v>
      </c>
      <c r="M13" s="22">
        <v>395</v>
      </c>
      <c r="N13" s="22"/>
      <c r="O13" s="22"/>
      <c r="P13" s="18"/>
      <c r="R13" s="22">
        <v>650</v>
      </c>
    </row>
    <row r="14" spans="1:18" ht="34.5" customHeight="1">
      <c r="A14" s="8">
        <v>8</v>
      </c>
      <c r="B14" s="9" t="s">
        <v>4</v>
      </c>
      <c r="C14" s="42" t="s">
        <v>60</v>
      </c>
      <c r="D14" s="29"/>
      <c r="E14" s="22"/>
      <c r="F14" s="22"/>
      <c r="G14" s="22">
        <f t="shared" si="2"/>
        <v>1380</v>
      </c>
      <c r="H14" s="22">
        <f>200</f>
        <v>200</v>
      </c>
      <c r="I14" s="22">
        <f>80+200</f>
        <v>280</v>
      </c>
      <c r="J14" s="22"/>
      <c r="K14" s="22"/>
      <c r="L14" s="22"/>
      <c r="M14" s="22"/>
      <c r="N14" s="22">
        <v>900</v>
      </c>
      <c r="O14" s="22"/>
      <c r="P14" s="18"/>
      <c r="R14" s="22"/>
    </row>
    <row r="15" spans="1:18" ht="34.5" customHeight="1">
      <c r="A15" s="8">
        <v>9</v>
      </c>
      <c r="B15" s="9" t="s">
        <v>13</v>
      </c>
      <c r="C15" s="42" t="s">
        <v>66</v>
      </c>
      <c r="D15" s="29"/>
      <c r="E15" s="22"/>
      <c r="F15" s="22"/>
      <c r="G15" s="22">
        <f>SUM(H15:P15)</f>
        <v>150</v>
      </c>
      <c r="H15" s="22"/>
      <c r="I15" s="22">
        <f>120+20</f>
        <v>140</v>
      </c>
      <c r="J15" s="22"/>
      <c r="K15" s="22"/>
      <c r="L15" s="22"/>
      <c r="M15" s="22"/>
      <c r="N15" s="22"/>
      <c r="O15" s="22">
        <f>10</f>
        <v>10</v>
      </c>
      <c r="P15" s="18"/>
      <c r="R15" s="22"/>
    </row>
    <row r="16" spans="1:18" ht="34.5" customHeight="1" hidden="1">
      <c r="A16" s="8">
        <v>9</v>
      </c>
      <c r="B16" s="9" t="s">
        <v>5</v>
      </c>
      <c r="C16" s="42" t="s">
        <v>65</v>
      </c>
      <c r="D16" s="29"/>
      <c r="E16" s="22"/>
      <c r="F16" s="22"/>
      <c r="G16" s="22">
        <f t="shared" si="2"/>
        <v>0</v>
      </c>
      <c r="H16" s="22"/>
      <c r="I16" s="22"/>
      <c r="J16" s="22"/>
      <c r="K16" s="22"/>
      <c r="L16" s="22"/>
      <c r="M16" s="22"/>
      <c r="N16" s="22"/>
      <c r="O16" s="22"/>
      <c r="P16" s="18"/>
      <c r="R16" s="22"/>
    </row>
    <row r="17" spans="1:18" ht="34.5" customHeight="1" hidden="1">
      <c r="A17" s="8">
        <v>11</v>
      </c>
      <c r="B17" s="9" t="s">
        <v>6</v>
      </c>
      <c r="C17" s="42" t="s">
        <v>68</v>
      </c>
      <c r="D17" s="29"/>
      <c r="E17" s="22"/>
      <c r="F17" s="22"/>
      <c r="G17" s="22">
        <f t="shared" si="2"/>
        <v>100</v>
      </c>
      <c r="H17" s="22">
        <v>100</v>
      </c>
      <c r="I17" s="22"/>
      <c r="J17" s="22"/>
      <c r="K17" s="22"/>
      <c r="L17" s="22"/>
      <c r="M17" s="22"/>
      <c r="N17" s="22"/>
      <c r="O17" s="22"/>
      <c r="P17" s="18"/>
      <c r="R17" s="22"/>
    </row>
    <row r="18" spans="1:18" ht="34.5" customHeight="1" hidden="1">
      <c r="A18" s="8">
        <v>12</v>
      </c>
      <c r="B18" s="9" t="s">
        <v>14</v>
      </c>
      <c r="C18" s="32"/>
      <c r="D18" s="29"/>
      <c r="E18" s="22"/>
      <c r="F18" s="22"/>
      <c r="G18" s="22">
        <f t="shared" si="2"/>
        <v>0</v>
      </c>
      <c r="H18" s="22"/>
      <c r="I18" s="22"/>
      <c r="J18" s="22"/>
      <c r="K18" s="22"/>
      <c r="L18" s="22"/>
      <c r="M18" s="22"/>
      <c r="N18" s="22"/>
      <c r="O18" s="22"/>
      <c r="P18" s="18"/>
      <c r="R18" s="22"/>
    </row>
    <row r="19" spans="1:18" ht="34.5" customHeight="1" hidden="1">
      <c r="A19" s="8">
        <v>13</v>
      </c>
      <c r="B19" s="9" t="s">
        <v>19</v>
      </c>
      <c r="C19" s="32"/>
      <c r="D19" s="29"/>
      <c r="E19" s="22"/>
      <c r="F19" s="22"/>
      <c r="G19" s="22">
        <f t="shared" si="2"/>
        <v>0</v>
      </c>
      <c r="H19" s="22"/>
      <c r="I19" s="22"/>
      <c r="J19" s="22"/>
      <c r="K19" s="22"/>
      <c r="L19" s="22"/>
      <c r="M19" s="22"/>
      <c r="N19" s="22"/>
      <c r="O19" s="22"/>
      <c r="P19" s="18"/>
      <c r="R19" s="22"/>
    </row>
  </sheetData>
  <sheetProtection/>
  <mergeCells count="7">
    <mergeCell ref="A6:B6"/>
    <mergeCell ref="A2:P2"/>
    <mergeCell ref="A3:A5"/>
    <mergeCell ref="B3:B5"/>
    <mergeCell ref="C3:C5"/>
    <mergeCell ref="D3:F3"/>
    <mergeCell ref="G3:P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="85" zoomScaleNormal="85" zoomScalePageLayoutView="0" workbookViewId="0" topLeftCell="A1">
      <selection activeCell="N21" sqref="N21"/>
    </sheetView>
  </sheetViews>
  <sheetFormatPr defaultColWidth="9.00390625" defaultRowHeight="12.75"/>
  <cols>
    <col min="1" max="1" width="8.125" style="2" customWidth="1"/>
    <col min="2" max="2" width="28.00390625" style="2" customWidth="1"/>
    <col min="3" max="3" width="26.125" style="2" hidden="1" customWidth="1"/>
    <col min="4" max="4" width="17.00390625" style="2" customWidth="1"/>
    <col min="5" max="5" width="22.875" style="2" customWidth="1"/>
    <col min="6" max="6" width="23.875" style="2" customWidth="1"/>
    <col min="7" max="7" width="20.875" style="2" customWidth="1"/>
    <col min="8" max="16384" width="9.125" style="2" customWidth="1"/>
  </cols>
  <sheetData>
    <row r="2" spans="1:7" ht="51" customHeight="1">
      <c r="A2" s="69" t="s">
        <v>88</v>
      </c>
      <c r="B2" s="69"/>
      <c r="C2" s="69"/>
      <c r="D2" s="69"/>
      <c r="E2" s="69"/>
      <c r="F2" s="69"/>
      <c r="G2" s="69"/>
    </row>
    <row r="3" spans="1:7" ht="27.75" customHeight="1">
      <c r="A3" s="73" t="s">
        <v>2</v>
      </c>
      <c r="B3" s="70" t="s">
        <v>20</v>
      </c>
      <c r="C3" s="60" t="s">
        <v>42</v>
      </c>
      <c r="D3" s="56" t="s">
        <v>34</v>
      </c>
      <c r="E3" s="56"/>
      <c r="F3" s="56"/>
      <c r="G3" s="60" t="s">
        <v>83</v>
      </c>
    </row>
    <row r="4" spans="1:7" ht="38.25" customHeight="1">
      <c r="A4" s="74"/>
      <c r="B4" s="71"/>
      <c r="C4" s="61"/>
      <c r="D4" s="5" t="s">
        <v>9</v>
      </c>
      <c r="E4" s="5" t="s">
        <v>41</v>
      </c>
      <c r="F4" s="5" t="s">
        <v>40</v>
      </c>
      <c r="G4" s="62"/>
    </row>
    <row r="5" spans="1:7" ht="19.5" customHeight="1">
      <c r="A5" s="75"/>
      <c r="B5" s="72"/>
      <c r="C5" s="62"/>
      <c r="D5" s="19" t="s">
        <v>21</v>
      </c>
      <c r="E5" s="19" t="s">
        <v>21</v>
      </c>
      <c r="F5" s="19" t="s">
        <v>21</v>
      </c>
      <c r="G5" s="16" t="s">
        <v>21</v>
      </c>
    </row>
    <row r="6" spans="1:7" ht="24" customHeight="1">
      <c r="A6" s="63" t="s">
        <v>9</v>
      </c>
      <c r="B6" s="64"/>
      <c r="C6" s="12"/>
      <c r="D6" s="20">
        <f aca="true" t="shared" si="0" ref="D6:D19">E6+F6</f>
        <v>11500</v>
      </c>
      <c r="E6" s="20">
        <f>SUM(E7:E19)</f>
        <v>5000</v>
      </c>
      <c r="F6" s="20">
        <f>SUM(F7:F19)</f>
        <v>6500</v>
      </c>
      <c r="G6" s="20">
        <f>SUM(G7:G19)</f>
        <v>9000</v>
      </c>
    </row>
    <row r="7" spans="1:7" ht="34.5" customHeight="1" hidden="1">
      <c r="A7" s="8">
        <v>1</v>
      </c>
      <c r="B7" s="9" t="s">
        <v>7</v>
      </c>
      <c r="C7" s="3" t="e">
        <f>'K.Phi'!#REF!</f>
        <v>#REF!</v>
      </c>
      <c r="D7" s="18">
        <f t="shared" si="0"/>
        <v>0</v>
      </c>
      <c r="E7" s="18"/>
      <c r="F7" s="18"/>
      <c r="G7" s="18"/>
    </row>
    <row r="8" spans="1:7" ht="34.5" customHeight="1">
      <c r="A8" s="8">
        <v>1</v>
      </c>
      <c r="B8" s="9" t="s">
        <v>8</v>
      </c>
      <c r="C8" s="3" t="e">
        <f>'K.Phi'!#REF!</f>
        <v>#REF!</v>
      </c>
      <c r="D8" s="18">
        <f t="shared" si="0"/>
        <v>1000</v>
      </c>
      <c r="E8" s="18">
        <v>1000</v>
      </c>
      <c r="F8" s="18"/>
      <c r="G8" s="18">
        <v>3000</v>
      </c>
    </row>
    <row r="9" spans="1:7" ht="34.5" customHeight="1">
      <c r="A9" s="8">
        <v>2</v>
      </c>
      <c r="B9" s="9" t="s">
        <v>10</v>
      </c>
      <c r="C9" s="3" t="e">
        <f>'K.Phi'!#REF!</f>
        <v>#REF!</v>
      </c>
      <c r="D9" s="18">
        <f t="shared" si="0"/>
        <v>3500</v>
      </c>
      <c r="E9" s="18">
        <v>1000</v>
      </c>
      <c r="F9" s="18">
        <v>2500</v>
      </c>
      <c r="G9" s="18"/>
    </row>
    <row r="10" spans="1:7" ht="34.5" customHeight="1">
      <c r="A10" s="8">
        <v>3</v>
      </c>
      <c r="B10" s="9" t="s">
        <v>1</v>
      </c>
      <c r="C10" s="3" t="e">
        <f>'K.Phi'!#REF!</f>
        <v>#REF!</v>
      </c>
      <c r="D10" s="18">
        <f t="shared" si="0"/>
        <v>3000</v>
      </c>
      <c r="E10" s="18">
        <v>1000</v>
      </c>
      <c r="F10" s="18">
        <v>2000</v>
      </c>
      <c r="G10" s="18"/>
    </row>
    <row r="11" spans="1:7" ht="34.5" customHeight="1">
      <c r="A11" s="8">
        <v>4</v>
      </c>
      <c r="B11" s="9" t="s">
        <v>18</v>
      </c>
      <c r="C11" s="3" t="e">
        <f>'K.Phi'!#REF!</f>
        <v>#REF!</v>
      </c>
      <c r="D11" s="18">
        <f t="shared" si="0"/>
        <v>2000</v>
      </c>
      <c r="E11" s="18">
        <v>1000</v>
      </c>
      <c r="F11" s="18">
        <v>1000</v>
      </c>
      <c r="G11" s="18"/>
    </row>
    <row r="12" spans="1:7" ht="34.5" customHeight="1">
      <c r="A12" s="8">
        <v>5</v>
      </c>
      <c r="B12" s="9" t="s">
        <v>3</v>
      </c>
      <c r="C12" s="3" t="e">
        <f>'K.Phi'!#REF!</f>
        <v>#REF!</v>
      </c>
      <c r="D12" s="18">
        <f t="shared" si="0"/>
        <v>2000</v>
      </c>
      <c r="E12" s="18">
        <v>1000</v>
      </c>
      <c r="F12" s="18">
        <v>1000</v>
      </c>
      <c r="G12" s="18"/>
    </row>
    <row r="13" spans="1:7" ht="34.5" customHeight="1">
      <c r="A13" s="8">
        <v>6</v>
      </c>
      <c r="B13" s="9" t="s">
        <v>0</v>
      </c>
      <c r="C13" s="3" t="e">
        <f>'K.Phi'!#REF!</f>
        <v>#REF!</v>
      </c>
      <c r="D13" s="18">
        <f t="shared" si="0"/>
        <v>0</v>
      </c>
      <c r="E13" s="18"/>
      <c r="F13" s="18"/>
      <c r="G13" s="18">
        <v>5000</v>
      </c>
    </row>
    <row r="14" spans="1:7" ht="34.5" customHeight="1">
      <c r="A14" s="8">
        <v>7</v>
      </c>
      <c r="B14" s="9" t="s">
        <v>4</v>
      </c>
      <c r="C14" s="3" t="e">
        <f>'K.Phi'!#REF!</f>
        <v>#REF!</v>
      </c>
      <c r="D14" s="18">
        <f t="shared" si="0"/>
        <v>0</v>
      </c>
      <c r="E14" s="18"/>
      <c r="F14" s="18"/>
      <c r="G14" s="18">
        <v>1000</v>
      </c>
    </row>
    <row r="15" spans="1:7" ht="34.5" customHeight="1" hidden="1">
      <c r="A15" s="44">
        <v>8</v>
      </c>
      <c r="B15" s="45" t="s">
        <v>5</v>
      </c>
      <c r="C15" s="46" t="e">
        <f>'K.Phi'!#REF!</f>
        <v>#REF!</v>
      </c>
      <c r="D15" s="47">
        <f t="shared" si="0"/>
        <v>0</v>
      </c>
      <c r="E15" s="47"/>
      <c r="F15" s="47"/>
      <c r="G15" s="47"/>
    </row>
    <row r="16" spans="1:7" ht="34.5" customHeight="1" hidden="1">
      <c r="A16" s="44">
        <v>9</v>
      </c>
      <c r="B16" s="45" t="s">
        <v>13</v>
      </c>
      <c r="C16" s="46" t="e">
        <f>'K.Phi'!#REF!</f>
        <v>#REF!</v>
      </c>
      <c r="D16" s="47">
        <f t="shared" si="0"/>
        <v>0</v>
      </c>
      <c r="E16" s="47"/>
      <c r="F16" s="47"/>
      <c r="G16" s="47"/>
    </row>
    <row r="17" spans="1:7" ht="34.5" customHeight="1" hidden="1">
      <c r="A17" s="44">
        <v>10</v>
      </c>
      <c r="B17" s="45" t="s">
        <v>6</v>
      </c>
      <c r="C17" s="46" t="e">
        <f>'K.Phi'!#REF!</f>
        <v>#REF!</v>
      </c>
      <c r="D17" s="47">
        <f t="shared" si="0"/>
        <v>0</v>
      </c>
      <c r="E17" s="47"/>
      <c r="F17" s="47"/>
      <c r="G17" s="47"/>
    </row>
    <row r="18" spans="1:7" ht="34.5" customHeight="1" hidden="1">
      <c r="A18" s="44">
        <v>11</v>
      </c>
      <c r="B18" s="45" t="s">
        <v>14</v>
      </c>
      <c r="C18" s="46" t="e">
        <f>'K.Phi'!#REF!</f>
        <v>#REF!</v>
      </c>
      <c r="D18" s="47">
        <f t="shared" si="0"/>
        <v>0</v>
      </c>
      <c r="E18" s="47"/>
      <c r="F18" s="47"/>
      <c r="G18" s="47"/>
    </row>
    <row r="19" spans="1:7" ht="34.5" customHeight="1" hidden="1">
      <c r="A19" s="44">
        <v>12</v>
      </c>
      <c r="B19" s="45" t="s">
        <v>19</v>
      </c>
      <c r="C19" s="46" t="e">
        <f>'K.Phi'!#REF!</f>
        <v>#REF!</v>
      </c>
      <c r="D19" s="47">
        <f t="shared" si="0"/>
        <v>0</v>
      </c>
      <c r="E19" s="47"/>
      <c r="F19" s="47"/>
      <c r="G19" s="47"/>
    </row>
  </sheetData>
  <sheetProtection/>
  <mergeCells count="7">
    <mergeCell ref="D3:F3"/>
    <mergeCell ref="A6:B6"/>
    <mergeCell ref="A2:G2"/>
    <mergeCell ref="G3:G4"/>
    <mergeCell ref="C3:C5"/>
    <mergeCell ref="B3:B5"/>
    <mergeCell ref="A3:A5"/>
  </mergeCells>
  <printOptions/>
  <pageMargins left="0.72" right="0.17" top="0.72" bottom="0.47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zoomScale="85" zoomScaleNormal="85" zoomScalePageLayoutView="0" workbookViewId="0" topLeftCell="A1">
      <selection activeCell="C1" sqref="C1:C16384"/>
    </sheetView>
  </sheetViews>
  <sheetFormatPr defaultColWidth="9.00390625" defaultRowHeight="12.75"/>
  <cols>
    <col min="1" max="1" width="8.125" style="2" customWidth="1"/>
    <col min="2" max="2" width="24.625" style="2" customWidth="1"/>
    <col min="3" max="3" width="24.625" style="2" hidden="1" customWidth="1"/>
    <col min="4" max="4" width="18.625" style="2" customWidth="1"/>
    <col min="5" max="9" width="12.75390625" style="2" customWidth="1"/>
    <col min="10" max="12" width="12.25390625" style="2" customWidth="1"/>
    <col min="13" max="16384" width="9.125" style="2" customWidth="1"/>
  </cols>
  <sheetData>
    <row r="2" spans="1:12" ht="42.75" customHeight="1">
      <c r="A2" s="79" t="s">
        <v>89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36.75" customHeight="1">
      <c r="A3" s="59" t="s">
        <v>2</v>
      </c>
      <c r="B3" s="56" t="s">
        <v>20</v>
      </c>
      <c r="C3" s="60" t="s">
        <v>61</v>
      </c>
      <c r="D3" s="37" t="s">
        <v>53</v>
      </c>
      <c r="E3" s="37" t="s">
        <v>69</v>
      </c>
      <c r="F3" s="37" t="s">
        <v>70</v>
      </c>
      <c r="G3" s="37" t="s">
        <v>72</v>
      </c>
      <c r="H3" s="76" t="s">
        <v>34</v>
      </c>
      <c r="I3" s="77"/>
      <c r="J3" s="76" t="s">
        <v>84</v>
      </c>
      <c r="K3" s="78"/>
      <c r="L3" s="77"/>
    </row>
    <row r="4" spans="1:12" ht="21" customHeight="1">
      <c r="A4" s="59"/>
      <c r="B4" s="56"/>
      <c r="C4" s="61"/>
      <c r="D4" s="37"/>
      <c r="E4" s="37"/>
      <c r="F4" s="37"/>
      <c r="G4" s="37"/>
      <c r="H4" s="38" t="s">
        <v>16</v>
      </c>
      <c r="I4" s="39" t="s">
        <v>17</v>
      </c>
      <c r="J4" s="37" t="s">
        <v>15</v>
      </c>
      <c r="K4" s="37" t="s">
        <v>16</v>
      </c>
      <c r="L4" s="37" t="s">
        <v>17</v>
      </c>
    </row>
    <row r="5" spans="1:12" ht="18" customHeight="1">
      <c r="A5" s="59"/>
      <c r="B5" s="56"/>
      <c r="C5" s="62"/>
      <c r="D5" s="6" t="s">
        <v>12</v>
      </c>
      <c r="E5" s="6" t="s">
        <v>71</v>
      </c>
      <c r="F5" s="6" t="s">
        <v>71</v>
      </c>
      <c r="G5" s="6" t="s">
        <v>71</v>
      </c>
      <c r="H5" s="6" t="s">
        <v>29</v>
      </c>
      <c r="I5" s="6" t="s">
        <v>29</v>
      </c>
      <c r="J5" s="6" t="s">
        <v>21</v>
      </c>
      <c r="K5" s="6" t="s">
        <v>21</v>
      </c>
      <c r="L5" s="6" t="s">
        <v>21</v>
      </c>
    </row>
    <row r="6" spans="1:12" ht="24" customHeight="1">
      <c r="A6" s="63" t="s">
        <v>9</v>
      </c>
      <c r="B6" s="64"/>
      <c r="C6" s="12"/>
      <c r="D6" s="12"/>
      <c r="E6" s="21">
        <f aca="true" t="shared" si="0" ref="E6:L6">SUM(E7:E19)</f>
        <v>700</v>
      </c>
      <c r="F6" s="21">
        <f t="shared" si="0"/>
        <v>17000</v>
      </c>
      <c r="G6" s="21">
        <f t="shared" si="0"/>
        <v>770000</v>
      </c>
      <c r="H6" s="30">
        <f>SUM(H7:H19)</f>
        <v>18</v>
      </c>
      <c r="I6" s="30">
        <f>SUM(I7:I19)</f>
        <v>10.790000000000001</v>
      </c>
      <c r="J6" s="21">
        <f t="shared" si="0"/>
        <v>7600</v>
      </c>
      <c r="K6" s="21">
        <f t="shared" si="0"/>
        <v>305</v>
      </c>
      <c r="L6" s="30">
        <f t="shared" si="0"/>
        <v>59.2</v>
      </c>
    </row>
    <row r="7" spans="1:12" ht="33.75" customHeight="1" hidden="1">
      <c r="A7" s="8">
        <v>1</v>
      </c>
      <c r="B7" s="9" t="s">
        <v>7</v>
      </c>
      <c r="C7" s="25" t="e">
        <f>'K.Phi'!#REF!</f>
        <v>#REF!</v>
      </c>
      <c r="D7" s="23"/>
      <c r="E7" s="22"/>
      <c r="F7" s="22"/>
      <c r="G7" s="22"/>
      <c r="H7" s="31"/>
      <c r="I7" s="31"/>
      <c r="J7" s="23"/>
      <c r="K7" s="22"/>
      <c r="L7" s="31"/>
    </row>
    <row r="8" spans="1:12" ht="33.75" customHeight="1">
      <c r="A8" s="8">
        <v>1</v>
      </c>
      <c r="B8" s="9" t="s">
        <v>8</v>
      </c>
      <c r="C8" s="25" t="e">
        <f>'K.Phi'!#REF!</f>
        <v>#REF!</v>
      </c>
      <c r="D8" s="23"/>
      <c r="E8" s="22"/>
      <c r="F8" s="22"/>
      <c r="G8" s="22"/>
      <c r="H8" s="31">
        <v>8</v>
      </c>
      <c r="I8" s="31">
        <v>5.94</v>
      </c>
      <c r="J8" s="22">
        <v>2000</v>
      </c>
      <c r="K8" s="22">
        <v>170</v>
      </c>
      <c r="L8" s="31">
        <v>30</v>
      </c>
    </row>
    <row r="9" spans="1:12" ht="33.75" customHeight="1">
      <c r="A9" s="8">
        <v>2</v>
      </c>
      <c r="B9" s="9" t="s">
        <v>10</v>
      </c>
      <c r="C9" s="25" t="e">
        <f>'K.Phi'!#REF!</f>
        <v>#REF!</v>
      </c>
      <c r="D9" s="23"/>
      <c r="E9" s="22">
        <v>700</v>
      </c>
      <c r="F9" s="22">
        <v>17000</v>
      </c>
      <c r="G9" s="22">
        <f>750000+20000</f>
        <v>770000</v>
      </c>
      <c r="H9" s="31">
        <v>5</v>
      </c>
      <c r="I9" s="31">
        <v>4.2</v>
      </c>
      <c r="J9" s="22">
        <f>2000</f>
        <v>2000</v>
      </c>
      <c r="K9" s="22">
        <f>5</f>
        <v>5</v>
      </c>
      <c r="L9" s="31">
        <f>4.2</f>
        <v>4.2</v>
      </c>
    </row>
    <row r="10" spans="1:12" ht="33.75" customHeight="1">
      <c r="A10" s="8">
        <v>3</v>
      </c>
      <c r="B10" s="9" t="s">
        <v>1</v>
      </c>
      <c r="C10" s="25" t="e">
        <f>'K.Phi'!#REF!</f>
        <v>#REF!</v>
      </c>
      <c r="D10" s="23"/>
      <c r="E10" s="22"/>
      <c r="F10" s="22"/>
      <c r="G10" s="22"/>
      <c r="H10" s="31"/>
      <c r="I10" s="31"/>
      <c r="J10" s="22">
        <v>2000</v>
      </c>
      <c r="K10" s="22">
        <v>80</v>
      </c>
      <c r="L10" s="31">
        <v>15</v>
      </c>
    </row>
    <row r="11" spans="1:12" ht="33.75" customHeight="1">
      <c r="A11" s="8">
        <v>4</v>
      </c>
      <c r="B11" s="9" t="s">
        <v>18</v>
      </c>
      <c r="C11" s="25" t="e">
        <f>'K.Phi'!#REF!</f>
        <v>#REF!</v>
      </c>
      <c r="D11" s="23"/>
      <c r="E11" s="22"/>
      <c r="F11" s="22"/>
      <c r="G11" s="22"/>
      <c r="H11" s="31">
        <v>5</v>
      </c>
      <c r="I11" s="31">
        <v>0.65</v>
      </c>
      <c r="J11" s="22">
        <v>1500</v>
      </c>
      <c r="K11" s="22"/>
      <c r="L11" s="31"/>
    </row>
    <row r="12" spans="1:12" ht="33.75" customHeight="1">
      <c r="A12" s="8">
        <v>5</v>
      </c>
      <c r="B12" s="9" t="s">
        <v>3</v>
      </c>
      <c r="C12" s="25" t="e">
        <f>'K.Phi'!#REF!</f>
        <v>#REF!</v>
      </c>
      <c r="D12" s="23"/>
      <c r="E12" s="22"/>
      <c r="F12" s="22"/>
      <c r="G12" s="22"/>
      <c r="H12" s="31"/>
      <c r="I12" s="31"/>
      <c r="J12" s="22">
        <v>100</v>
      </c>
      <c r="K12" s="22">
        <v>50</v>
      </c>
      <c r="L12" s="31">
        <v>10</v>
      </c>
    </row>
    <row r="13" spans="1:12" ht="33.75" customHeight="1" hidden="1">
      <c r="A13" s="44">
        <v>6</v>
      </c>
      <c r="B13" s="45" t="s">
        <v>0</v>
      </c>
      <c r="C13" s="48" t="e">
        <f>'K.Phi'!#REF!</f>
        <v>#REF!</v>
      </c>
      <c r="D13" s="49"/>
      <c r="E13" s="50"/>
      <c r="F13" s="50"/>
      <c r="G13" s="50"/>
      <c r="H13" s="51"/>
      <c r="I13" s="51"/>
      <c r="J13" s="50"/>
      <c r="K13" s="49"/>
      <c r="L13" s="51"/>
    </row>
    <row r="14" spans="1:12" ht="33.75" customHeight="1" hidden="1">
      <c r="A14" s="44">
        <v>7</v>
      </c>
      <c r="B14" s="45" t="s">
        <v>4</v>
      </c>
      <c r="C14" s="48" t="e">
        <f>'K.Phi'!#REF!</f>
        <v>#REF!</v>
      </c>
      <c r="D14" s="49"/>
      <c r="E14" s="50"/>
      <c r="F14" s="50"/>
      <c r="G14" s="50"/>
      <c r="H14" s="51"/>
      <c r="I14" s="51"/>
      <c r="J14" s="50"/>
      <c r="K14" s="49"/>
      <c r="L14" s="51"/>
    </row>
    <row r="15" spans="1:12" ht="33.75" customHeight="1" hidden="1">
      <c r="A15" s="44">
        <v>8</v>
      </c>
      <c r="B15" s="45" t="s">
        <v>5</v>
      </c>
      <c r="C15" s="48" t="e">
        <f>'K.Phi'!#REF!</f>
        <v>#REF!</v>
      </c>
      <c r="D15" s="49"/>
      <c r="E15" s="50"/>
      <c r="F15" s="50"/>
      <c r="G15" s="50"/>
      <c r="H15" s="51"/>
      <c r="I15" s="51"/>
      <c r="J15" s="50"/>
      <c r="K15" s="49"/>
      <c r="L15" s="51"/>
    </row>
    <row r="16" spans="1:12" ht="33.75" customHeight="1" hidden="1">
      <c r="A16" s="44">
        <v>9</v>
      </c>
      <c r="B16" s="45" t="s">
        <v>13</v>
      </c>
      <c r="C16" s="48" t="e">
        <f>'K.Phi'!#REF!</f>
        <v>#REF!</v>
      </c>
      <c r="D16" s="49"/>
      <c r="E16" s="50"/>
      <c r="F16" s="50"/>
      <c r="G16" s="50"/>
      <c r="H16" s="51"/>
      <c r="I16" s="51"/>
      <c r="J16" s="50"/>
      <c r="K16" s="49"/>
      <c r="L16" s="51"/>
    </row>
    <row r="17" spans="1:12" ht="33.75" customHeight="1" hidden="1">
      <c r="A17" s="44">
        <v>10</v>
      </c>
      <c r="B17" s="45" t="s">
        <v>6</v>
      </c>
      <c r="C17" s="48" t="e">
        <f>'K.Phi'!#REF!</f>
        <v>#REF!</v>
      </c>
      <c r="D17" s="49"/>
      <c r="E17" s="50"/>
      <c r="F17" s="50"/>
      <c r="G17" s="50"/>
      <c r="H17" s="52"/>
      <c r="I17" s="51"/>
      <c r="J17" s="50"/>
      <c r="K17" s="49"/>
      <c r="L17" s="52"/>
    </row>
    <row r="18" spans="1:12" ht="33.75" customHeight="1" hidden="1">
      <c r="A18" s="44">
        <v>11</v>
      </c>
      <c r="B18" s="45" t="s">
        <v>14</v>
      </c>
      <c r="C18" s="48" t="e">
        <f>'K.Phi'!#REF!</f>
        <v>#REF!</v>
      </c>
      <c r="D18" s="49"/>
      <c r="E18" s="50"/>
      <c r="F18" s="50"/>
      <c r="G18" s="50"/>
      <c r="H18" s="51"/>
      <c r="I18" s="51"/>
      <c r="J18" s="50"/>
      <c r="K18" s="49"/>
      <c r="L18" s="51"/>
    </row>
    <row r="19" spans="1:12" ht="33.75" customHeight="1" hidden="1">
      <c r="A19" s="44">
        <v>12</v>
      </c>
      <c r="B19" s="45" t="s">
        <v>19</v>
      </c>
      <c r="C19" s="48" t="e">
        <f>'K.Phi'!#REF!</f>
        <v>#REF!</v>
      </c>
      <c r="D19" s="49"/>
      <c r="E19" s="50"/>
      <c r="F19" s="50"/>
      <c r="G19" s="50"/>
      <c r="H19" s="51"/>
      <c r="I19" s="51"/>
      <c r="J19" s="50"/>
      <c r="K19" s="49"/>
      <c r="L19" s="51"/>
    </row>
  </sheetData>
  <sheetProtection/>
  <mergeCells count="7">
    <mergeCell ref="A3:A5"/>
    <mergeCell ref="B3:B5"/>
    <mergeCell ref="A6:B6"/>
    <mergeCell ref="H3:I3"/>
    <mergeCell ref="J3:L3"/>
    <mergeCell ref="A2:L2"/>
    <mergeCell ref="C3:C5"/>
  </mergeCells>
  <printOptions/>
  <pageMargins left="1.13" right="0.26" top="0.65" bottom="0.34" header="0.3" footer="0.1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"/>
  <sheetViews>
    <sheetView zoomScale="85" zoomScaleNormal="85" zoomScalePageLayoutView="0" workbookViewId="0" topLeftCell="A1">
      <selection activeCell="I20" sqref="I20"/>
    </sheetView>
  </sheetViews>
  <sheetFormatPr defaultColWidth="9.00390625" defaultRowHeight="12.75"/>
  <cols>
    <col min="1" max="1" width="8.125" style="2" customWidth="1"/>
    <col min="2" max="2" width="24.625" style="2" customWidth="1"/>
    <col min="3" max="3" width="17.75390625" style="2" customWidth="1"/>
    <col min="4" max="4" width="20.875" style="2" hidden="1" customWidth="1"/>
    <col min="5" max="5" width="15.00390625" style="2" hidden="1" customWidth="1"/>
    <col min="6" max="6" width="17.75390625" style="2" customWidth="1"/>
    <col min="7" max="7" width="12.25390625" style="2" hidden="1" customWidth="1"/>
    <col min="8" max="8" width="12.25390625" style="2" customWidth="1"/>
    <col min="9" max="9" width="19.375" style="2" customWidth="1"/>
    <col min="10" max="10" width="8.75390625" style="2" hidden="1" customWidth="1"/>
    <col min="11" max="12" width="10.875" style="2" customWidth="1"/>
    <col min="13" max="13" width="20.00390625" style="2" customWidth="1"/>
    <col min="14" max="16384" width="9.125" style="2" customWidth="1"/>
  </cols>
  <sheetData>
    <row r="2" spans="1:13" ht="49.5" customHeight="1">
      <c r="A2" s="69" t="s">
        <v>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6.75" customHeight="1">
      <c r="A3" s="59" t="s">
        <v>2</v>
      </c>
      <c r="B3" s="56" t="s">
        <v>20</v>
      </c>
      <c r="C3" s="40" t="s">
        <v>59</v>
      </c>
      <c r="D3" s="40" t="s">
        <v>32</v>
      </c>
      <c r="E3" s="40" t="s">
        <v>30</v>
      </c>
      <c r="F3" s="40" t="s">
        <v>58</v>
      </c>
      <c r="G3" s="40" t="s">
        <v>57</v>
      </c>
      <c r="H3" s="40" t="s">
        <v>31</v>
      </c>
      <c r="I3" s="40" t="s">
        <v>56</v>
      </c>
      <c r="J3" s="80" t="s">
        <v>22</v>
      </c>
      <c r="K3" s="81"/>
      <c r="L3" s="41" t="s">
        <v>79</v>
      </c>
      <c r="M3" s="40" t="s">
        <v>54</v>
      </c>
    </row>
    <row r="4" spans="1:13" s="1" customFormat="1" ht="26.25" customHeight="1">
      <c r="A4" s="59"/>
      <c r="B4" s="56"/>
      <c r="C4" s="15" t="s">
        <v>26</v>
      </c>
      <c r="D4" s="15" t="s">
        <v>26</v>
      </c>
      <c r="E4" s="15" t="s">
        <v>38</v>
      </c>
      <c r="F4" s="15" t="s">
        <v>27</v>
      </c>
      <c r="G4" s="15" t="s">
        <v>27</v>
      </c>
      <c r="H4" s="15" t="s">
        <v>27</v>
      </c>
      <c r="I4" s="15" t="s">
        <v>29</v>
      </c>
      <c r="J4" s="15" t="s">
        <v>28</v>
      </c>
      <c r="K4" s="15" t="s">
        <v>29</v>
      </c>
      <c r="L4" s="15" t="s">
        <v>85</v>
      </c>
      <c r="M4" s="15" t="s">
        <v>55</v>
      </c>
    </row>
    <row r="5" spans="1:13" ht="21.75" customHeight="1">
      <c r="A5" s="63" t="s">
        <v>9</v>
      </c>
      <c r="B5" s="64"/>
      <c r="C5" s="21">
        <f aca="true" t="shared" si="0" ref="C5:M5">SUM(C6:C18)</f>
        <v>30000</v>
      </c>
      <c r="D5" s="21">
        <f t="shared" si="0"/>
        <v>0</v>
      </c>
      <c r="E5" s="21">
        <f t="shared" si="0"/>
        <v>0</v>
      </c>
      <c r="F5" s="21">
        <f t="shared" si="0"/>
        <v>40000</v>
      </c>
      <c r="G5" s="21">
        <f t="shared" si="0"/>
        <v>0</v>
      </c>
      <c r="H5" s="21">
        <f t="shared" si="0"/>
        <v>20000</v>
      </c>
      <c r="I5" s="21">
        <f t="shared" si="0"/>
        <v>70</v>
      </c>
      <c r="J5" s="21">
        <f>SUM(J6:J18)</f>
        <v>0</v>
      </c>
      <c r="K5" s="21">
        <f>SUM(K6:K18)</f>
        <v>4.3</v>
      </c>
      <c r="L5" s="21">
        <f>SUM(L6:L18)</f>
        <v>430</v>
      </c>
      <c r="M5" s="21">
        <f t="shared" si="0"/>
        <v>13416000</v>
      </c>
    </row>
    <row r="6" spans="1:13" ht="25.5" customHeight="1" hidden="1">
      <c r="A6" s="8">
        <v>1</v>
      </c>
      <c r="B6" s="9" t="s">
        <v>7</v>
      </c>
      <c r="C6" s="22"/>
      <c r="D6" s="22"/>
      <c r="E6" s="24"/>
      <c r="F6" s="22"/>
      <c r="G6" s="22"/>
      <c r="H6" s="24"/>
      <c r="I6" s="22"/>
      <c r="J6" s="22"/>
      <c r="K6" s="23"/>
      <c r="L6" s="22"/>
      <c r="M6" s="22"/>
    </row>
    <row r="7" spans="1:13" ht="25.5" customHeight="1">
      <c r="A7" s="8">
        <v>1</v>
      </c>
      <c r="B7" s="9" t="s">
        <v>8</v>
      </c>
      <c r="C7" s="22"/>
      <c r="D7" s="22"/>
      <c r="E7" s="24"/>
      <c r="F7" s="22"/>
      <c r="G7" s="22"/>
      <c r="H7" s="24">
        <f>15000</f>
        <v>15000</v>
      </c>
      <c r="I7" s="22"/>
      <c r="J7" s="22"/>
      <c r="K7" s="23">
        <v>1</v>
      </c>
      <c r="L7" s="22">
        <v>100</v>
      </c>
      <c r="M7" s="22">
        <f>1500000+2200000+32000</f>
        <v>3732000</v>
      </c>
    </row>
    <row r="8" spans="1:13" ht="25.5" customHeight="1">
      <c r="A8" s="8">
        <v>2</v>
      </c>
      <c r="B8" s="9" t="s">
        <v>10</v>
      </c>
      <c r="C8" s="22"/>
      <c r="D8" s="22"/>
      <c r="E8" s="24"/>
      <c r="F8" s="22">
        <f>10000</f>
        <v>10000</v>
      </c>
      <c r="G8" s="22"/>
      <c r="H8" s="24"/>
      <c r="I8" s="22">
        <f>20</f>
        <v>20</v>
      </c>
      <c r="J8" s="22"/>
      <c r="K8" s="23">
        <v>1.3</v>
      </c>
      <c r="L8" s="22">
        <v>150</v>
      </c>
      <c r="M8" s="22">
        <f>700000+32000</f>
        <v>732000</v>
      </c>
    </row>
    <row r="9" spans="1:13" ht="25.5" customHeight="1">
      <c r="A9" s="8">
        <v>3</v>
      </c>
      <c r="B9" s="9" t="s">
        <v>1</v>
      </c>
      <c r="C9" s="22"/>
      <c r="D9" s="22"/>
      <c r="E9" s="24"/>
      <c r="F9" s="22"/>
      <c r="G9" s="22"/>
      <c r="H9" s="24">
        <f>5000</f>
        <v>5000</v>
      </c>
      <c r="I9" s="22">
        <f>50</f>
        <v>50</v>
      </c>
      <c r="J9" s="22"/>
      <c r="K9" s="23"/>
      <c r="L9" s="22">
        <v>80</v>
      </c>
      <c r="M9" s="22">
        <f>1000000+1700000+64000</f>
        <v>2764000</v>
      </c>
    </row>
    <row r="10" spans="1:13" ht="25.5" customHeight="1">
      <c r="A10" s="8">
        <v>4</v>
      </c>
      <c r="B10" s="9" t="s">
        <v>18</v>
      </c>
      <c r="C10" s="22">
        <f>30000</f>
        <v>30000</v>
      </c>
      <c r="D10" s="22"/>
      <c r="E10" s="24"/>
      <c r="F10" s="22">
        <f>15000</f>
        <v>15000</v>
      </c>
      <c r="G10" s="22"/>
      <c r="H10" s="24"/>
      <c r="I10" s="22"/>
      <c r="J10" s="22"/>
      <c r="K10" s="23">
        <v>1</v>
      </c>
      <c r="L10" s="22"/>
      <c r="M10" s="22">
        <f>1950000+64000</f>
        <v>2014000</v>
      </c>
    </row>
    <row r="11" spans="1:13" ht="25.5" customHeight="1">
      <c r="A11" s="8">
        <v>5</v>
      </c>
      <c r="B11" s="9" t="s">
        <v>3</v>
      </c>
      <c r="C11" s="22"/>
      <c r="D11" s="22"/>
      <c r="E11" s="24"/>
      <c r="F11" s="22">
        <f>15000</f>
        <v>15000</v>
      </c>
      <c r="G11" s="22"/>
      <c r="H11" s="24"/>
      <c r="I11" s="22"/>
      <c r="J11" s="22"/>
      <c r="K11" s="23">
        <v>1</v>
      </c>
      <c r="L11" s="22">
        <v>50</v>
      </c>
      <c r="M11" s="22">
        <f>1000000+1700000</f>
        <v>2700000</v>
      </c>
    </row>
    <row r="12" spans="1:13" ht="25.5" customHeight="1">
      <c r="A12" s="8">
        <v>6</v>
      </c>
      <c r="B12" s="9" t="s">
        <v>0</v>
      </c>
      <c r="C12" s="22"/>
      <c r="D12" s="22"/>
      <c r="E12" s="24"/>
      <c r="F12" s="22"/>
      <c r="G12" s="22"/>
      <c r="H12" s="24"/>
      <c r="I12" s="22"/>
      <c r="J12" s="22"/>
      <c r="K12" s="23"/>
      <c r="L12" s="22">
        <v>50</v>
      </c>
      <c r="M12" s="22">
        <f>200000+1210000+64000</f>
        <v>1474000</v>
      </c>
    </row>
    <row r="13" spans="1:13" ht="25.5" customHeight="1" hidden="1">
      <c r="A13" s="44">
        <v>8</v>
      </c>
      <c r="B13" s="45" t="s">
        <v>4</v>
      </c>
      <c r="C13" s="50"/>
      <c r="D13" s="50"/>
      <c r="E13" s="53"/>
      <c r="F13" s="50"/>
      <c r="G13" s="50"/>
      <c r="H13" s="53"/>
      <c r="I13" s="50"/>
      <c r="J13" s="50"/>
      <c r="K13" s="49"/>
      <c r="L13" s="50"/>
      <c r="M13" s="50"/>
    </row>
    <row r="14" spans="1:13" ht="25.5" customHeight="1" hidden="1">
      <c r="A14" s="44">
        <v>9</v>
      </c>
      <c r="B14" s="45" t="s">
        <v>5</v>
      </c>
      <c r="C14" s="50"/>
      <c r="D14" s="50"/>
      <c r="E14" s="53"/>
      <c r="F14" s="50"/>
      <c r="G14" s="50"/>
      <c r="H14" s="53"/>
      <c r="I14" s="50"/>
      <c r="J14" s="50"/>
      <c r="K14" s="49"/>
      <c r="L14" s="50"/>
      <c r="M14" s="50"/>
    </row>
    <row r="15" spans="1:13" ht="25.5" customHeight="1" hidden="1">
      <c r="A15" s="44">
        <v>10</v>
      </c>
      <c r="B15" s="45" t="s">
        <v>13</v>
      </c>
      <c r="C15" s="50"/>
      <c r="D15" s="50"/>
      <c r="E15" s="53"/>
      <c r="F15" s="50"/>
      <c r="G15" s="50"/>
      <c r="H15" s="53"/>
      <c r="I15" s="50"/>
      <c r="J15" s="50"/>
      <c r="K15" s="50"/>
      <c r="L15" s="50"/>
      <c r="M15" s="50"/>
    </row>
    <row r="16" spans="1:13" ht="25.5" customHeight="1" hidden="1">
      <c r="A16" s="44">
        <v>11</v>
      </c>
      <c r="B16" s="45" t="s">
        <v>6</v>
      </c>
      <c r="C16" s="50"/>
      <c r="D16" s="50"/>
      <c r="E16" s="54"/>
      <c r="F16" s="50"/>
      <c r="G16" s="50"/>
      <c r="H16" s="54"/>
      <c r="I16" s="50"/>
      <c r="J16" s="50"/>
      <c r="K16" s="50"/>
      <c r="L16" s="50"/>
      <c r="M16" s="50"/>
    </row>
    <row r="17" spans="1:13" ht="25.5" customHeight="1" hidden="1">
      <c r="A17" s="44">
        <v>12</v>
      </c>
      <c r="B17" s="45" t="s">
        <v>14</v>
      </c>
      <c r="C17" s="50"/>
      <c r="D17" s="50"/>
      <c r="E17" s="53"/>
      <c r="F17" s="50"/>
      <c r="G17" s="50"/>
      <c r="H17" s="53"/>
      <c r="I17" s="50"/>
      <c r="J17" s="50"/>
      <c r="K17" s="50"/>
      <c r="L17" s="50"/>
      <c r="M17" s="50"/>
    </row>
    <row r="18" spans="1:13" ht="25.5" customHeight="1" hidden="1">
      <c r="A18" s="44">
        <v>13</v>
      </c>
      <c r="B18" s="45" t="s">
        <v>19</v>
      </c>
      <c r="C18" s="50"/>
      <c r="D18" s="50"/>
      <c r="E18" s="53"/>
      <c r="F18" s="50"/>
      <c r="G18" s="50"/>
      <c r="H18" s="53"/>
      <c r="I18" s="50"/>
      <c r="J18" s="50"/>
      <c r="K18" s="50"/>
      <c r="L18" s="50"/>
      <c r="M18" s="50"/>
    </row>
  </sheetData>
  <sheetProtection/>
  <mergeCells count="5">
    <mergeCell ref="A3:A4"/>
    <mergeCell ref="B3:B4"/>
    <mergeCell ref="A5:B5"/>
    <mergeCell ref="A2:M2"/>
    <mergeCell ref="J3:K3"/>
  </mergeCells>
  <printOptions/>
  <pageMargins left="1.44" right="0.33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tabSelected="1"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21" sqref="Q21"/>
    </sheetView>
  </sheetViews>
  <sheetFormatPr defaultColWidth="9.00390625" defaultRowHeight="12.75"/>
  <cols>
    <col min="1" max="1" width="8.125" style="2" customWidth="1"/>
    <col min="2" max="2" width="18.875" style="2" customWidth="1"/>
    <col min="3" max="3" width="20.625" style="2" hidden="1" customWidth="1"/>
    <col min="4" max="4" width="17.875" style="2" customWidth="1"/>
    <col min="5" max="5" width="16.625" style="2" hidden="1" customWidth="1"/>
    <col min="6" max="6" width="12.875" style="2" customWidth="1"/>
    <col min="7" max="7" width="14.125" style="2" customWidth="1"/>
    <col min="8" max="8" width="13.75390625" style="2" customWidth="1"/>
    <col min="9" max="9" width="9.25390625" style="2" customWidth="1"/>
    <col min="10" max="10" width="11.00390625" style="2" customWidth="1"/>
    <col min="11" max="11" width="9.625" style="2" customWidth="1"/>
    <col min="12" max="12" width="7.625" style="2" customWidth="1"/>
    <col min="13" max="13" width="12.25390625" style="2" customWidth="1"/>
    <col min="14" max="14" width="10.75390625" style="2" customWidth="1"/>
    <col min="15" max="15" width="11.125" style="2" customWidth="1"/>
    <col min="16" max="16" width="11.375" style="2" customWidth="1"/>
    <col min="17" max="17" width="11.125" style="2" customWidth="1"/>
    <col min="18" max="18" width="13.375" style="2" customWidth="1"/>
    <col min="19" max="16384" width="9.125" style="2" customWidth="1"/>
  </cols>
  <sheetData>
    <row r="2" spans="1:18" ht="65.25" customHeight="1">
      <c r="A2" s="69" t="s">
        <v>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48.75" customHeight="1">
      <c r="A3" s="59" t="s">
        <v>2</v>
      </c>
      <c r="B3" s="56" t="s">
        <v>20</v>
      </c>
      <c r="C3" s="60" t="s">
        <v>61</v>
      </c>
      <c r="D3" s="40" t="s">
        <v>59</v>
      </c>
      <c r="E3" s="40" t="s">
        <v>32</v>
      </c>
      <c r="F3" s="40" t="s">
        <v>78</v>
      </c>
      <c r="G3" s="40" t="s">
        <v>30</v>
      </c>
      <c r="H3" s="40" t="s">
        <v>73</v>
      </c>
      <c r="I3" s="80" t="s">
        <v>58</v>
      </c>
      <c r="J3" s="81"/>
      <c r="K3" s="80" t="s">
        <v>57</v>
      </c>
      <c r="L3" s="81"/>
      <c r="M3" s="40" t="s">
        <v>31</v>
      </c>
      <c r="N3" s="40" t="s">
        <v>81</v>
      </c>
      <c r="O3" s="40" t="s">
        <v>82</v>
      </c>
      <c r="P3" s="40" t="s">
        <v>22</v>
      </c>
      <c r="Q3" s="40" t="s">
        <v>79</v>
      </c>
      <c r="R3" s="40" t="s">
        <v>54</v>
      </c>
    </row>
    <row r="4" spans="1:18" s="1" customFormat="1" ht="26.25" customHeight="1">
      <c r="A4" s="59"/>
      <c r="B4" s="56"/>
      <c r="C4" s="62"/>
      <c r="D4" s="15" t="s">
        <v>26</v>
      </c>
      <c r="E4" s="15" t="s">
        <v>26</v>
      </c>
      <c r="F4" s="15" t="s">
        <v>26</v>
      </c>
      <c r="G4" s="15" t="s">
        <v>38</v>
      </c>
      <c r="H4" s="15" t="s">
        <v>38</v>
      </c>
      <c r="I4" s="15" t="s">
        <v>29</v>
      </c>
      <c r="J4" s="15" t="s">
        <v>27</v>
      </c>
      <c r="K4" s="15" t="s">
        <v>27</v>
      </c>
      <c r="L4" s="15" t="s">
        <v>29</v>
      </c>
      <c r="M4" s="15" t="s">
        <v>27</v>
      </c>
      <c r="N4" s="15" t="s">
        <v>29</v>
      </c>
      <c r="O4" s="15" t="s">
        <v>29</v>
      </c>
      <c r="P4" s="15" t="s">
        <v>29</v>
      </c>
      <c r="Q4" s="15" t="s">
        <v>80</v>
      </c>
      <c r="R4" s="15" t="s">
        <v>55</v>
      </c>
    </row>
    <row r="5" spans="1:18" ht="33.75" customHeight="1">
      <c r="A5" s="63" t="s">
        <v>9</v>
      </c>
      <c r="B5" s="64"/>
      <c r="C5" s="12"/>
      <c r="D5" s="21">
        <f aca="true" t="shared" si="0" ref="D5:R5">SUM(D6:D18)</f>
        <v>330000</v>
      </c>
      <c r="E5" s="21">
        <f t="shared" si="0"/>
        <v>0</v>
      </c>
      <c r="F5" s="21">
        <f t="shared" si="0"/>
        <v>20000</v>
      </c>
      <c r="G5" s="21">
        <f t="shared" si="0"/>
        <v>200000</v>
      </c>
      <c r="H5" s="21">
        <f t="shared" si="0"/>
        <v>2000000</v>
      </c>
      <c r="I5" s="21">
        <f t="shared" si="0"/>
        <v>50</v>
      </c>
      <c r="J5" s="21">
        <f t="shared" si="0"/>
        <v>60000</v>
      </c>
      <c r="K5" s="21">
        <f t="shared" si="0"/>
        <v>50000</v>
      </c>
      <c r="L5" s="21">
        <f t="shared" si="0"/>
        <v>30</v>
      </c>
      <c r="M5" s="21">
        <f t="shared" si="0"/>
        <v>50000</v>
      </c>
      <c r="N5" s="21">
        <f t="shared" si="0"/>
        <v>50</v>
      </c>
      <c r="O5" s="21">
        <f t="shared" si="0"/>
        <v>85</v>
      </c>
      <c r="P5" s="21">
        <f>SUM(P6:P18)</f>
        <v>17</v>
      </c>
      <c r="Q5" s="21">
        <f t="shared" si="0"/>
        <v>550</v>
      </c>
      <c r="R5" s="21">
        <f t="shared" si="0"/>
        <v>9050000</v>
      </c>
    </row>
    <row r="6" spans="1:18" ht="36.75" customHeight="1" hidden="1">
      <c r="A6" s="8">
        <v>1</v>
      </c>
      <c r="B6" s="9" t="s">
        <v>7</v>
      </c>
      <c r="C6" s="25" t="e">
        <f>'K.Phi'!#REF!</f>
        <v>#REF!</v>
      </c>
      <c r="D6" s="22"/>
      <c r="E6" s="22"/>
      <c r="F6" s="22"/>
      <c r="G6" s="24"/>
      <c r="H6" s="24"/>
      <c r="I6" s="24"/>
      <c r="J6" s="22"/>
      <c r="K6" s="22"/>
      <c r="L6" s="22"/>
      <c r="M6" s="24"/>
      <c r="N6" s="24"/>
      <c r="O6" s="22"/>
      <c r="P6" s="22"/>
      <c r="Q6" s="22"/>
      <c r="R6" s="22"/>
    </row>
    <row r="7" spans="1:18" ht="36.75" customHeight="1" hidden="1">
      <c r="A7" s="8">
        <v>2</v>
      </c>
      <c r="B7" s="9" t="s">
        <v>8</v>
      </c>
      <c r="C7" s="25" t="e">
        <f>'K.Phi'!#REF!</f>
        <v>#REF!</v>
      </c>
      <c r="D7" s="22"/>
      <c r="E7" s="22"/>
      <c r="F7" s="22"/>
      <c r="G7" s="24"/>
      <c r="H7" s="24"/>
      <c r="I7" s="24"/>
      <c r="J7" s="22"/>
      <c r="K7" s="22"/>
      <c r="L7" s="22"/>
      <c r="M7" s="24"/>
      <c r="N7" s="24"/>
      <c r="O7" s="22"/>
      <c r="P7" s="22"/>
      <c r="Q7" s="22"/>
      <c r="R7" s="22"/>
    </row>
    <row r="8" spans="1:18" ht="34.5" customHeight="1">
      <c r="A8" s="8">
        <v>1</v>
      </c>
      <c r="B8" s="9" t="s">
        <v>10</v>
      </c>
      <c r="C8" s="25" t="e">
        <f>'K.Phi'!#REF!</f>
        <v>#REF!</v>
      </c>
      <c r="D8" s="22">
        <v>80000</v>
      </c>
      <c r="E8" s="22"/>
      <c r="F8" s="22">
        <v>20000</v>
      </c>
      <c r="G8" s="24"/>
      <c r="H8" s="24">
        <v>2000000</v>
      </c>
      <c r="I8" s="24"/>
      <c r="J8" s="22">
        <v>20000</v>
      </c>
      <c r="K8" s="22">
        <v>20000</v>
      </c>
      <c r="L8" s="22"/>
      <c r="M8" s="24"/>
      <c r="N8" s="24"/>
      <c r="O8" s="22"/>
      <c r="P8" s="22">
        <v>5</v>
      </c>
      <c r="Q8" s="22">
        <v>100</v>
      </c>
      <c r="R8" s="22">
        <v>5000000</v>
      </c>
    </row>
    <row r="9" spans="1:18" ht="38.25" customHeight="1">
      <c r="A9" s="8">
        <v>2</v>
      </c>
      <c r="B9" s="9" t="s">
        <v>1</v>
      </c>
      <c r="C9" s="25" t="e">
        <f>'K.Phi'!#REF!</f>
        <v>#REF!</v>
      </c>
      <c r="D9" s="22"/>
      <c r="E9" s="22"/>
      <c r="F9" s="22"/>
      <c r="G9" s="24"/>
      <c r="H9" s="24"/>
      <c r="I9" s="24"/>
      <c r="J9" s="22">
        <v>20000</v>
      </c>
      <c r="K9" s="22">
        <v>30000</v>
      </c>
      <c r="L9" s="22"/>
      <c r="M9" s="24">
        <v>30000</v>
      </c>
      <c r="N9" s="24"/>
      <c r="O9" s="22"/>
      <c r="P9" s="22">
        <v>5</v>
      </c>
      <c r="Q9" s="22">
        <v>300</v>
      </c>
      <c r="R9" s="22"/>
    </row>
    <row r="10" spans="1:18" ht="36.75" customHeight="1" hidden="1">
      <c r="A10" s="8">
        <v>3</v>
      </c>
      <c r="B10" s="9" t="s">
        <v>18</v>
      </c>
      <c r="C10" s="25" t="e">
        <f>'K.Phi'!#REF!</f>
        <v>#REF!</v>
      </c>
      <c r="D10" s="22"/>
      <c r="E10" s="22"/>
      <c r="F10" s="22"/>
      <c r="G10" s="24"/>
      <c r="H10" s="24"/>
      <c r="I10" s="24"/>
      <c r="J10" s="22"/>
      <c r="K10" s="22"/>
      <c r="L10" s="22"/>
      <c r="M10" s="24"/>
      <c r="N10" s="24"/>
      <c r="O10" s="22"/>
      <c r="P10" s="22"/>
      <c r="Q10" s="22"/>
      <c r="R10" s="22"/>
    </row>
    <row r="11" spans="1:18" ht="39.75" customHeight="1">
      <c r="A11" s="8">
        <v>3</v>
      </c>
      <c r="B11" s="9" t="s">
        <v>3</v>
      </c>
      <c r="C11" s="25" t="e">
        <f>'K.Phi'!#REF!</f>
        <v>#REF!</v>
      </c>
      <c r="D11" s="22"/>
      <c r="E11" s="22"/>
      <c r="F11" s="22"/>
      <c r="G11" s="24"/>
      <c r="H11" s="24"/>
      <c r="I11" s="24"/>
      <c r="J11" s="22"/>
      <c r="K11" s="22"/>
      <c r="L11" s="22">
        <v>30</v>
      </c>
      <c r="M11" s="24"/>
      <c r="N11" s="24"/>
      <c r="O11" s="22">
        <v>15</v>
      </c>
      <c r="P11" s="22">
        <v>2</v>
      </c>
      <c r="Q11" s="22">
        <v>50</v>
      </c>
      <c r="R11" s="22">
        <v>4000000</v>
      </c>
    </row>
    <row r="12" spans="1:18" ht="36.75" customHeight="1">
      <c r="A12" s="8">
        <v>4</v>
      </c>
      <c r="B12" s="9" t="s">
        <v>0</v>
      </c>
      <c r="C12" s="25" t="e">
        <f>'K.Phi'!#REF!</f>
        <v>#REF!</v>
      </c>
      <c r="D12" s="22"/>
      <c r="E12" s="22"/>
      <c r="F12" s="22"/>
      <c r="G12" s="24"/>
      <c r="H12" s="24"/>
      <c r="I12" s="24"/>
      <c r="J12" s="22"/>
      <c r="K12" s="22"/>
      <c r="L12" s="22"/>
      <c r="M12" s="24"/>
      <c r="N12" s="24"/>
      <c r="O12" s="22"/>
      <c r="P12" s="22">
        <v>5</v>
      </c>
      <c r="Q12" s="22">
        <v>100</v>
      </c>
      <c r="R12" s="22">
        <v>50000</v>
      </c>
    </row>
    <row r="13" spans="1:18" ht="36.75" customHeight="1">
      <c r="A13" s="8">
        <v>5</v>
      </c>
      <c r="B13" s="9" t="s">
        <v>4</v>
      </c>
      <c r="C13" s="25" t="e">
        <f>'K.Phi'!#REF!</f>
        <v>#REF!</v>
      </c>
      <c r="D13" s="22">
        <v>200000</v>
      </c>
      <c r="E13" s="22"/>
      <c r="F13" s="22"/>
      <c r="G13" s="24">
        <v>200000</v>
      </c>
      <c r="H13" s="24"/>
      <c r="I13" s="24">
        <v>50</v>
      </c>
      <c r="J13" s="22"/>
      <c r="K13" s="22"/>
      <c r="L13" s="22"/>
      <c r="M13" s="24"/>
      <c r="N13" s="24">
        <v>50</v>
      </c>
      <c r="O13" s="22">
        <v>50</v>
      </c>
      <c r="P13" s="22"/>
      <c r="Q13" s="22"/>
      <c r="R13" s="22"/>
    </row>
    <row r="14" spans="1:18" ht="36.75" customHeight="1">
      <c r="A14" s="8">
        <v>6</v>
      </c>
      <c r="B14" s="9" t="s">
        <v>5</v>
      </c>
      <c r="C14" s="25" t="e">
        <f>'K.Phi'!#REF!</f>
        <v>#REF!</v>
      </c>
      <c r="D14" s="22">
        <f>50000</f>
        <v>50000</v>
      </c>
      <c r="E14" s="22"/>
      <c r="F14" s="22"/>
      <c r="G14" s="24"/>
      <c r="H14" s="24"/>
      <c r="I14" s="24"/>
      <c r="J14" s="22">
        <f>20000</f>
        <v>20000</v>
      </c>
      <c r="K14" s="22"/>
      <c r="L14" s="22"/>
      <c r="M14" s="24">
        <f>20000</f>
        <v>20000</v>
      </c>
      <c r="N14" s="24"/>
      <c r="O14" s="22">
        <f>20</f>
        <v>20</v>
      </c>
      <c r="P14" s="22"/>
      <c r="Q14" s="22"/>
      <c r="R14" s="22"/>
    </row>
    <row r="15" spans="1:18" ht="36.75" customHeight="1" hidden="1">
      <c r="A15" s="44">
        <v>7</v>
      </c>
      <c r="B15" s="45" t="s">
        <v>13</v>
      </c>
      <c r="C15" s="48" t="e">
        <f>'K.Phi'!#REF!</f>
        <v>#REF!</v>
      </c>
      <c r="D15" s="50"/>
      <c r="E15" s="50"/>
      <c r="F15" s="50"/>
      <c r="G15" s="53"/>
      <c r="H15" s="53"/>
      <c r="I15" s="53"/>
      <c r="J15" s="50"/>
      <c r="K15" s="50"/>
      <c r="L15" s="50"/>
      <c r="M15" s="53"/>
      <c r="N15" s="53"/>
      <c r="O15" s="50"/>
      <c r="P15" s="50"/>
      <c r="Q15" s="50"/>
      <c r="R15" s="50"/>
    </row>
    <row r="16" spans="1:18" ht="36.75" customHeight="1" hidden="1">
      <c r="A16" s="44">
        <v>8</v>
      </c>
      <c r="B16" s="45" t="s">
        <v>6</v>
      </c>
      <c r="C16" s="48" t="e">
        <f>'K.Phi'!#REF!</f>
        <v>#REF!</v>
      </c>
      <c r="D16" s="50"/>
      <c r="E16" s="50"/>
      <c r="F16" s="50"/>
      <c r="G16" s="54"/>
      <c r="H16" s="54"/>
      <c r="I16" s="54"/>
      <c r="J16" s="50"/>
      <c r="K16" s="50"/>
      <c r="L16" s="50"/>
      <c r="M16" s="54"/>
      <c r="N16" s="54"/>
      <c r="O16" s="50"/>
      <c r="P16" s="50"/>
      <c r="Q16" s="50"/>
      <c r="R16" s="50"/>
    </row>
    <row r="17" spans="1:18" ht="21.75" customHeight="1" hidden="1">
      <c r="A17" s="44">
        <v>9</v>
      </c>
      <c r="B17" s="45" t="s">
        <v>14</v>
      </c>
      <c r="C17" s="48" t="e">
        <f>'K.Phi'!#REF!</f>
        <v>#REF!</v>
      </c>
      <c r="D17" s="50"/>
      <c r="E17" s="50"/>
      <c r="F17" s="50"/>
      <c r="G17" s="53"/>
      <c r="H17" s="53"/>
      <c r="I17" s="53"/>
      <c r="J17" s="50"/>
      <c r="K17" s="50"/>
      <c r="L17" s="50"/>
      <c r="M17" s="53"/>
      <c r="N17" s="53"/>
      <c r="O17" s="50"/>
      <c r="P17" s="50"/>
      <c r="Q17" s="50"/>
      <c r="R17" s="50"/>
    </row>
    <row r="18" spans="1:18" ht="21.75" customHeight="1" hidden="1">
      <c r="A18" s="44">
        <v>10</v>
      </c>
      <c r="B18" s="45" t="s">
        <v>19</v>
      </c>
      <c r="C18" s="48" t="e">
        <f>'K.Phi'!#REF!</f>
        <v>#REF!</v>
      </c>
      <c r="D18" s="50"/>
      <c r="E18" s="50"/>
      <c r="F18" s="50"/>
      <c r="G18" s="53"/>
      <c r="H18" s="53"/>
      <c r="I18" s="53"/>
      <c r="J18" s="50"/>
      <c r="K18" s="50"/>
      <c r="L18" s="50"/>
      <c r="M18" s="53"/>
      <c r="N18" s="53"/>
      <c r="O18" s="50"/>
      <c r="P18" s="50"/>
      <c r="Q18" s="50"/>
      <c r="R18" s="50"/>
    </row>
  </sheetData>
  <sheetProtection/>
  <mergeCells count="7">
    <mergeCell ref="A2:R2"/>
    <mergeCell ref="A3:A4"/>
    <mergeCell ref="B3:B4"/>
    <mergeCell ref="A5:B5"/>
    <mergeCell ref="C3:C4"/>
    <mergeCell ref="K3:L3"/>
    <mergeCell ref="I3:J3"/>
  </mergeCells>
  <printOptions/>
  <pageMargins left="0.56" right="0.23" top="0.47" bottom="0.39" header="0.3" footer="0.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8.125" style="2" customWidth="1"/>
    <col min="2" max="2" width="24.625" style="2" customWidth="1"/>
    <col min="3" max="3" width="25.75390625" style="2" customWidth="1"/>
    <col min="4" max="4" width="25.25390625" style="2" customWidth="1"/>
    <col min="5" max="16384" width="9.125" style="2" customWidth="1"/>
  </cols>
  <sheetData>
    <row r="2" spans="1:4" ht="57" customHeight="1">
      <c r="A2" s="79" t="s">
        <v>35</v>
      </c>
      <c r="B2" s="79"/>
      <c r="C2" s="79"/>
      <c r="D2" s="79"/>
    </row>
    <row r="3" spans="1:4" ht="27.75" customHeight="1">
      <c r="A3" s="59" t="s">
        <v>2</v>
      </c>
      <c r="B3" s="56" t="s">
        <v>20</v>
      </c>
      <c r="C3" s="5" t="s">
        <v>11</v>
      </c>
      <c r="D3" s="3" t="s">
        <v>34</v>
      </c>
    </row>
    <row r="4" spans="1:4" ht="18.75" customHeight="1">
      <c r="A4" s="59"/>
      <c r="B4" s="56"/>
      <c r="C4" s="7" t="s">
        <v>12</v>
      </c>
      <c r="D4" s="6" t="s">
        <v>12</v>
      </c>
    </row>
    <row r="5" spans="1:4" ht="24" customHeight="1">
      <c r="A5" s="63" t="s">
        <v>9</v>
      </c>
      <c r="B5" s="64"/>
      <c r="C5" s="14">
        <f>SUM(C6:C18)</f>
        <v>0</v>
      </c>
      <c r="D5" s="14">
        <f>SUM(D6:D18)</f>
        <v>0</v>
      </c>
    </row>
    <row r="6" spans="1:4" ht="21" customHeight="1">
      <c r="A6" s="8">
        <v>1</v>
      </c>
      <c r="B6" s="9" t="s">
        <v>7</v>
      </c>
      <c r="C6" s="13"/>
      <c r="D6" s="4"/>
    </row>
    <row r="7" spans="1:4" ht="21" customHeight="1">
      <c r="A7" s="8">
        <v>2</v>
      </c>
      <c r="B7" s="9" t="s">
        <v>8</v>
      </c>
      <c r="C7" s="13"/>
      <c r="D7" s="4"/>
    </row>
    <row r="8" spans="1:4" ht="21" customHeight="1">
      <c r="A8" s="8">
        <v>3</v>
      </c>
      <c r="B8" s="9" t="s">
        <v>10</v>
      </c>
      <c r="C8" s="13"/>
      <c r="D8" s="4"/>
    </row>
    <row r="9" spans="1:4" ht="21" customHeight="1">
      <c r="A9" s="8">
        <v>4</v>
      </c>
      <c r="B9" s="9" t="s">
        <v>1</v>
      </c>
      <c r="C9" s="13"/>
      <c r="D9" s="4"/>
    </row>
    <row r="10" spans="1:4" ht="21" customHeight="1">
      <c r="A10" s="8">
        <v>5</v>
      </c>
      <c r="B10" s="9" t="s">
        <v>18</v>
      </c>
      <c r="C10" s="13"/>
      <c r="D10" s="4"/>
    </row>
    <row r="11" spans="1:4" ht="21" customHeight="1">
      <c r="A11" s="8">
        <v>6</v>
      </c>
      <c r="B11" s="9" t="s">
        <v>3</v>
      </c>
      <c r="C11" s="13"/>
      <c r="D11" s="4"/>
    </row>
    <row r="12" spans="1:4" ht="21" customHeight="1">
      <c r="A12" s="8">
        <v>7</v>
      </c>
      <c r="B12" s="9" t="s">
        <v>0</v>
      </c>
      <c r="C12" s="13"/>
      <c r="D12" s="4"/>
    </row>
    <row r="13" spans="1:4" ht="21" customHeight="1">
      <c r="A13" s="8">
        <v>8</v>
      </c>
      <c r="B13" s="9" t="s">
        <v>4</v>
      </c>
      <c r="C13" s="13"/>
      <c r="D13" s="4"/>
    </row>
    <row r="14" spans="1:4" ht="21" customHeight="1">
      <c r="A14" s="8">
        <v>9</v>
      </c>
      <c r="B14" s="9" t="s">
        <v>5</v>
      </c>
      <c r="C14" s="13"/>
      <c r="D14" s="4"/>
    </row>
    <row r="15" spans="1:4" ht="21" customHeight="1">
      <c r="A15" s="8">
        <v>10</v>
      </c>
      <c r="B15" s="9" t="s">
        <v>13</v>
      </c>
      <c r="C15" s="13"/>
      <c r="D15" s="4"/>
    </row>
    <row r="16" spans="1:4" ht="21" customHeight="1">
      <c r="A16" s="8">
        <v>11</v>
      </c>
      <c r="B16" s="9" t="s">
        <v>6</v>
      </c>
      <c r="C16" s="13"/>
      <c r="D16" s="4"/>
    </row>
    <row r="17" spans="1:4" ht="21" customHeight="1">
      <c r="A17" s="8">
        <v>12</v>
      </c>
      <c r="B17" s="9" t="s">
        <v>14</v>
      </c>
      <c r="C17" s="13"/>
      <c r="D17" s="4"/>
    </row>
    <row r="18" spans="1:4" ht="21" customHeight="1">
      <c r="A18" s="8">
        <v>13</v>
      </c>
      <c r="B18" s="9" t="s">
        <v>19</v>
      </c>
      <c r="C18" s="13"/>
      <c r="D18" s="4"/>
    </row>
  </sheetData>
  <sheetProtection/>
  <mergeCells count="4">
    <mergeCell ref="A3:A4"/>
    <mergeCell ref="B3:B4"/>
    <mergeCell ref="A5:B5"/>
    <mergeCell ref="A2:D2"/>
  </mergeCells>
  <printOptions/>
  <pageMargins left="0.64" right="0.31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9"/>
  <sheetViews>
    <sheetView zoomScale="70" zoomScaleNormal="70" zoomScalePageLayoutView="0" workbookViewId="0" topLeftCell="A1">
      <selection activeCell="K8" sqref="K8"/>
    </sheetView>
  </sheetViews>
  <sheetFormatPr defaultColWidth="9.00390625" defaultRowHeight="12.75"/>
  <cols>
    <col min="1" max="1" width="8.125" style="2" customWidth="1"/>
    <col min="2" max="2" width="24.625" style="2" customWidth="1"/>
    <col min="3" max="3" width="15.00390625" style="2" customWidth="1"/>
    <col min="4" max="8" width="13.75390625" style="2" customWidth="1"/>
    <col min="9" max="16384" width="9.125" style="2" customWidth="1"/>
  </cols>
  <sheetData>
    <row r="2" spans="1:8" ht="42" customHeight="1">
      <c r="A2" s="69" t="s">
        <v>33</v>
      </c>
      <c r="B2" s="69"/>
      <c r="C2" s="69"/>
      <c r="D2" s="69"/>
      <c r="E2" s="69"/>
      <c r="F2" s="69"/>
      <c r="G2" s="69"/>
      <c r="H2" s="69"/>
    </row>
    <row r="3" spans="1:8" ht="25.5" customHeight="1">
      <c r="A3" s="59" t="s">
        <v>2</v>
      </c>
      <c r="B3" s="56" t="s">
        <v>20</v>
      </c>
      <c r="C3" s="60" t="s">
        <v>25</v>
      </c>
      <c r="D3" s="60" t="s">
        <v>23</v>
      </c>
      <c r="E3" s="60" t="s">
        <v>36</v>
      </c>
      <c r="F3" s="60" t="s">
        <v>37</v>
      </c>
      <c r="G3" s="60" t="s">
        <v>24</v>
      </c>
      <c r="H3" s="60" t="s">
        <v>39</v>
      </c>
    </row>
    <row r="4" spans="1:8" ht="38.25" customHeight="1">
      <c r="A4" s="59"/>
      <c r="B4" s="56"/>
      <c r="C4" s="62"/>
      <c r="D4" s="62"/>
      <c r="E4" s="62"/>
      <c r="F4" s="62"/>
      <c r="G4" s="62"/>
      <c r="H4" s="62"/>
    </row>
    <row r="5" spans="1:8" ht="22.5" customHeight="1">
      <c r="A5" s="59"/>
      <c r="B5" s="56"/>
      <c r="C5" s="6" t="s">
        <v>12</v>
      </c>
      <c r="D5" s="6" t="s">
        <v>12</v>
      </c>
      <c r="E5" s="6" t="s">
        <v>12</v>
      </c>
      <c r="F5" s="6" t="s">
        <v>12</v>
      </c>
      <c r="G5" s="6" t="s">
        <v>12</v>
      </c>
      <c r="H5" s="6" t="s">
        <v>21</v>
      </c>
    </row>
    <row r="6" spans="1:8" ht="24" customHeight="1">
      <c r="A6" s="63" t="s">
        <v>9</v>
      </c>
      <c r="B6" s="64"/>
      <c r="C6" s="14">
        <f>SUM(C7:C19)</f>
        <v>0</v>
      </c>
      <c r="D6" s="14">
        <f>SUM(D7:D19)</f>
        <v>0</v>
      </c>
      <c r="E6" s="14">
        <f>SUM(E7:E19)</f>
        <v>0</v>
      </c>
      <c r="F6" s="14">
        <f>SUM(F7:F19)</f>
        <v>0</v>
      </c>
      <c r="G6" s="14">
        <f>SUM(G7:G19)</f>
        <v>0</v>
      </c>
      <c r="H6" s="14"/>
    </row>
    <row r="7" spans="1:8" ht="22.5" customHeight="1">
      <c r="A7" s="8">
        <v>1</v>
      </c>
      <c r="B7" s="9" t="s">
        <v>7</v>
      </c>
      <c r="C7" s="14"/>
      <c r="D7" s="10"/>
      <c r="E7" s="10"/>
      <c r="F7" s="10"/>
      <c r="G7" s="10"/>
      <c r="H7" s="10"/>
    </row>
    <row r="8" spans="1:8" ht="22.5" customHeight="1">
      <c r="A8" s="8">
        <v>2</v>
      </c>
      <c r="B8" s="9" t="s">
        <v>8</v>
      </c>
      <c r="C8" s="14"/>
      <c r="D8" s="10"/>
      <c r="E8" s="10"/>
      <c r="F8" s="10"/>
      <c r="G8" s="10"/>
      <c r="H8" s="10"/>
    </row>
    <row r="9" spans="1:8" ht="22.5" customHeight="1">
      <c r="A9" s="8">
        <v>3</v>
      </c>
      <c r="B9" s="9" t="s">
        <v>10</v>
      </c>
      <c r="C9" s="14"/>
      <c r="D9" s="10"/>
      <c r="E9" s="10"/>
      <c r="F9" s="10"/>
      <c r="G9" s="10"/>
      <c r="H9" s="10"/>
    </row>
    <row r="10" spans="1:8" ht="22.5" customHeight="1">
      <c r="A10" s="8">
        <v>4</v>
      </c>
      <c r="B10" s="9" t="s">
        <v>1</v>
      </c>
      <c r="C10" s="14"/>
      <c r="D10" s="10"/>
      <c r="E10" s="10"/>
      <c r="F10" s="10"/>
      <c r="G10" s="10"/>
      <c r="H10" s="10"/>
    </row>
    <row r="11" spans="1:8" ht="22.5" customHeight="1">
      <c r="A11" s="8">
        <v>5</v>
      </c>
      <c r="B11" s="9" t="s">
        <v>18</v>
      </c>
      <c r="C11" s="14"/>
      <c r="D11" s="10"/>
      <c r="E11" s="10"/>
      <c r="F11" s="10"/>
      <c r="G11" s="10"/>
      <c r="H11" s="10"/>
    </row>
    <row r="12" spans="1:8" ht="22.5" customHeight="1">
      <c r="A12" s="8">
        <v>6</v>
      </c>
      <c r="B12" s="9" t="s">
        <v>3</v>
      </c>
      <c r="C12" s="14"/>
      <c r="D12" s="10"/>
      <c r="E12" s="10"/>
      <c r="F12" s="10"/>
      <c r="G12" s="10"/>
      <c r="H12" s="10"/>
    </row>
    <row r="13" spans="1:8" ht="22.5" customHeight="1">
      <c r="A13" s="8">
        <v>7</v>
      </c>
      <c r="B13" s="9" t="s">
        <v>0</v>
      </c>
      <c r="C13" s="14"/>
      <c r="D13" s="10"/>
      <c r="E13" s="10"/>
      <c r="F13" s="10"/>
      <c r="G13" s="10"/>
      <c r="H13" s="10"/>
    </row>
    <row r="14" spans="1:8" ht="22.5" customHeight="1">
      <c r="A14" s="8">
        <v>8</v>
      </c>
      <c r="B14" s="9" t="s">
        <v>4</v>
      </c>
      <c r="C14" s="14"/>
      <c r="D14" s="10"/>
      <c r="E14" s="10"/>
      <c r="F14" s="10"/>
      <c r="G14" s="10"/>
      <c r="H14" s="10"/>
    </row>
    <row r="15" spans="1:8" ht="22.5" customHeight="1">
      <c r="A15" s="8">
        <v>9</v>
      </c>
      <c r="B15" s="9" t="s">
        <v>5</v>
      </c>
      <c r="C15" s="14"/>
      <c r="D15" s="10"/>
      <c r="E15" s="10"/>
      <c r="F15" s="10"/>
      <c r="G15" s="10"/>
      <c r="H15" s="10"/>
    </row>
    <row r="16" spans="1:8" ht="22.5" customHeight="1">
      <c r="A16" s="8">
        <v>10</v>
      </c>
      <c r="B16" s="9" t="s">
        <v>13</v>
      </c>
      <c r="C16" s="14"/>
      <c r="D16" s="10"/>
      <c r="E16" s="10"/>
      <c r="F16" s="10"/>
      <c r="G16" s="10"/>
      <c r="H16" s="10"/>
    </row>
    <row r="17" spans="1:8" ht="22.5" customHeight="1">
      <c r="A17" s="8">
        <v>11</v>
      </c>
      <c r="B17" s="9" t="s">
        <v>6</v>
      </c>
      <c r="C17" s="14"/>
      <c r="D17" s="11"/>
      <c r="E17" s="11"/>
      <c r="F17" s="11"/>
      <c r="G17" s="11"/>
      <c r="H17" s="11"/>
    </row>
    <row r="18" spans="1:8" ht="22.5" customHeight="1">
      <c r="A18" s="8">
        <v>12</v>
      </c>
      <c r="B18" s="9" t="s">
        <v>14</v>
      </c>
      <c r="C18" s="14"/>
      <c r="D18" s="10"/>
      <c r="E18" s="10"/>
      <c r="F18" s="10"/>
      <c r="G18" s="10"/>
      <c r="H18" s="10"/>
    </row>
    <row r="19" spans="1:8" ht="22.5" customHeight="1">
      <c r="A19" s="8">
        <v>13</v>
      </c>
      <c r="B19" s="9" t="s">
        <v>19</v>
      </c>
      <c r="C19" s="14"/>
      <c r="D19" s="10"/>
      <c r="E19" s="10"/>
      <c r="F19" s="10"/>
      <c r="G19" s="10"/>
      <c r="H19" s="10"/>
    </row>
  </sheetData>
  <sheetProtection/>
  <mergeCells count="10">
    <mergeCell ref="F3:F4"/>
    <mergeCell ref="H3:H4"/>
    <mergeCell ref="A2:H2"/>
    <mergeCell ref="A3:A5"/>
    <mergeCell ref="B3:B5"/>
    <mergeCell ref="A6:B6"/>
    <mergeCell ref="C3:C4"/>
    <mergeCell ref="D3:D4"/>
    <mergeCell ref="G3:G4"/>
    <mergeCell ref="E3:E4"/>
  </mergeCells>
  <printOptions/>
  <pageMargins left="0.32" right="0.19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 Hoang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ISTC9THD</dc:creator>
  <cp:keywords/>
  <dc:description/>
  <cp:lastModifiedBy>Windows User</cp:lastModifiedBy>
  <cp:lastPrinted>2020-11-06T01:18:17Z</cp:lastPrinted>
  <dcterms:created xsi:type="dcterms:W3CDTF">2007-04-19T15:18:17Z</dcterms:created>
  <dcterms:modified xsi:type="dcterms:W3CDTF">2020-11-06T01:40:01Z</dcterms:modified>
  <cp:category/>
  <cp:version/>
  <cp:contentType/>
  <cp:contentStatus/>
</cp:coreProperties>
</file>